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MARGA1\cite activitate spital\"/>
    </mc:Choice>
  </mc:AlternateContent>
  <bookViews>
    <workbookView xWindow="0" yWindow="0" windowWidth="28770" windowHeight="11970"/>
  </bookViews>
  <sheets>
    <sheet name="date site draft 2" sheetId="5" r:id="rId1"/>
  </sheets>
  <definedNames>
    <definedName name="_xlnm.Print_Area" localSheetId="0">'date site draft 2'!$A$1:$D$376</definedName>
  </definedNames>
  <calcPr calcId="162913"/>
</workbook>
</file>

<file path=xl/calcChain.xml><?xml version="1.0" encoding="utf-8"?>
<calcChain xmlns="http://schemas.openxmlformats.org/spreadsheetml/2006/main">
  <c r="I137" i="5" l="1"/>
  <c r="I135" i="5"/>
  <c r="I134" i="5"/>
  <c r="I133" i="5"/>
  <c r="I132" i="5"/>
  <c r="I131" i="5"/>
  <c r="I130" i="5"/>
  <c r="J128" i="5"/>
  <c r="I128" i="5"/>
  <c r="J126" i="5"/>
  <c r="I126" i="5"/>
  <c r="J125" i="5"/>
  <c r="J124" i="5"/>
  <c r="I124" i="5"/>
  <c r="J123" i="5"/>
  <c r="J122" i="5"/>
  <c r="I122" i="5"/>
  <c r="J121" i="5"/>
  <c r="I121" i="5"/>
  <c r="J119" i="5"/>
  <c r="I119" i="5"/>
  <c r="J115" i="5"/>
  <c r="J114" i="5"/>
  <c r="I114" i="5"/>
  <c r="J113" i="5"/>
  <c r="I110" i="5"/>
  <c r="I108" i="5"/>
  <c r="I107" i="5"/>
  <c r="I106" i="5"/>
  <c r="I105" i="5"/>
  <c r="I104" i="5"/>
  <c r="I103" i="5"/>
  <c r="J101" i="5"/>
  <c r="I101" i="5"/>
  <c r="J99" i="5"/>
  <c r="I99" i="5"/>
  <c r="J98" i="5"/>
  <c r="I98" i="5"/>
  <c r="J97" i="5"/>
  <c r="I97" i="5"/>
  <c r="J96" i="5"/>
  <c r="I96" i="5"/>
  <c r="J95" i="5"/>
  <c r="I95" i="5"/>
  <c r="J94" i="5"/>
  <c r="I94" i="5"/>
  <c r="I90" i="5"/>
  <c r="I80" i="5"/>
  <c r="I78" i="5"/>
  <c r="I77" i="5"/>
  <c r="I76" i="5"/>
  <c r="I75" i="5"/>
  <c r="I74" i="5"/>
  <c r="I73" i="5"/>
  <c r="J42" i="5"/>
  <c r="I42" i="5"/>
  <c r="I17" i="5"/>
  <c r="C141" i="5" l="1"/>
  <c r="C142" i="5"/>
  <c r="C145" i="5"/>
  <c r="C146" i="5"/>
  <c r="C148" i="5"/>
  <c r="C140" i="5" l="1"/>
  <c r="D140" i="5"/>
</calcChain>
</file>

<file path=xl/sharedStrings.xml><?xml version="1.0" encoding="utf-8"?>
<sst xmlns="http://schemas.openxmlformats.org/spreadsheetml/2006/main" count="302" uniqueCount="130">
  <si>
    <t>Durata medie de spitalizare (zile) = Număr total de zile de spitalizare realizate / Număr total de pacienți externați</t>
  </si>
  <si>
    <t>spital și secție / compartiment</t>
  </si>
  <si>
    <t>Număr de spitalizări continue</t>
  </si>
  <si>
    <t>Număr spitalizări continue = Număr total de pacienți externați cu spitalizare continuă</t>
  </si>
  <si>
    <t>Număr de spitalizări de zi</t>
  </si>
  <si>
    <t>Număr spitalizări de zi = Număr total de pacienți externați cu spitalizare de zi</t>
  </si>
  <si>
    <t>Indice de Complexitate a Cazurilor (ICM)</t>
  </si>
  <si>
    <t>Reprezintă complexitatea medie a cazurilor tratate, determinată prin sistemul DRG (Diagnosis Related Groups)</t>
  </si>
  <si>
    <t>ICM  = Suma valorilor relative DRG pentru toate cazurile tratate / Număr total de spitalizări continue</t>
  </si>
  <si>
    <t>anual</t>
  </si>
  <si>
    <t>Gradul de satisfacție al pacienților</t>
  </si>
  <si>
    <t>Măsoară percepția pacienților asupra calității serviciilor medicale oferite pe baza chestionarelor de satisfacție completate la externare</t>
  </si>
  <si>
    <t>Măsoară utilizarea eficientă a capacității de spitalizare, raportând numărul de zile de spitalizare efectuate la numărul total de zile disponibile</t>
  </si>
  <si>
    <t xml:space="preserve">Măsoară eficiența utilizării resurselor de spitalizare prin raportarea numărului total de zile de spitalizare la numărul total de pacienți externați </t>
  </si>
  <si>
    <t xml:space="preserve">Reprezintă numărul total de pacienți externați după o spitalizare continuă </t>
  </si>
  <si>
    <t>Reprezintă numărul total de pacienți externați după o spitalizare de zi</t>
  </si>
  <si>
    <t>Rata infecțiilor asociate asistenței medicale (IAAM)</t>
  </si>
  <si>
    <t>spital și secții / compartiment</t>
  </si>
  <si>
    <t>secție / compartiment</t>
  </si>
  <si>
    <t>Măsoară proporția pacienților externați care au beneficiat de o intervenție chirurgicală, raportată la totalul pacienților externați din secția de acuți chirurgicale</t>
  </si>
  <si>
    <t>Gradul de operabilitate chirurgical</t>
  </si>
  <si>
    <t>spital și secție / compartiment cu profil chirugical</t>
  </si>
  <si>
    <t>Numărul de paturi de spitalizare de zi</t>
  </si>
  <si>
    <t>Măsoară eficiența utilizării resurselor de spitalizare de zi  la nivelul unui spital prin raportarea la numărul total de spitalizări</t>
  </si>
  <si>
    <t>Reprezintă numărul total de paturi pentru spitalizare de zi</t>
  </si>
  <si>
    <t xml:space="preserve">Numărul de paturi de spitalizare continuă </t>
  </si>
  <si>
    <t>spital și secții de profil medical / secții de profil chirurgical</t>
  </si>
  <si>
    <t>spital și secții de spitalizare de zi cu profil medical / secții de spitalizare de zi cu profil chirurgical</t>
  </si>
  <si>
    <t>spital</t>
  </si>
  <si>
    <t xml:space="preserve">Măsoară caracterul de urgență al solicitărilor prezentate în structurile de urgență ale unui spital </t>
  </si>
  <si>
    <t>Gradul de satisfacție (%) = (Număr total de pacienți care au acordat un scor pozitiv / Număr total de pacienți care au completat chestionarul) x 100</t>
  </si>
  <si>
    <t>Rata IAAM (%) = (Număr total de pacienți cu IAAM / Număr total de pacienți externați) x 100</t>
  </si>
  <si>
    <t>Grad de operabilitate (%) = (Număr cazuri externate cu procedură chirurgicală / Număr total de cazuri externate) x 100</t>
  </si>
  <si>
    <t>secție / compartiment de profil chirurgical</t>
  </si>
  <si>
    <t>Utilizarea blocului operator (UBO)</t>
  </si>
  <si>
    <t>echipamente medicale de tipul Rx, CT, RMN, PET-CT, spect-CT, angiograf</t>
  </si>
  <si>
    <t>Venituri de la bugetul de stat</t>
  </si>
  <si>
    <t>Venituri realizate în baza relației contractuale cu casa de asigurări de sănătate</t>
  </si>
  <si>
    <t>Venituri  totale ale spitalului</t>
  </si>
  <si>
    <t>Cheltuieli cu medicamentele</t>
  </si>
  <si>
    <t>Cheltuieli cu materiale sanitare, reactivi și dezinfectanți</t>
  </si>
  <si>
    <t>Ponderea spitalizarii de zi din totalul spitalizării</t>
  </si>
  <si>
    <t>DATE DE UTILIZARE A PATURILOR</t>
  </si>
  <si>
    <t>DATE DE UTILIZARE A SERVICIILOR</t>
  </si>
  <si>
    <t>DATE FINANCIARE</t>
  </si>
  <si>
    <t>DATE DE UTILIZARE A SERVICIILOR DE RADIOLOGIE/IMAGISTICA</t>
  </si>
  <si>
    <t>Denumirea detelor publicate pe site</t>
  </si>
  <si>
    <t>Meniul zilnic, detaliat pe regimuri și mese</t>
  </si>
  <si>
    <t>INFORMATII</t>
  </si>
  <si>
    <t>Numărul total de paturi pentru spitalizare continuă</t>
  </si>
  <si>
    <t>trimestrial și cumulat de la începutul anului</t>
  </si>
  <si>
    <t xml:space="preserve">Numărul total de paturi pentru spitalizare de zi </t>
  </si>
  <si>
    <t>primele 30 zile ale anului</t>
  </si>
  <si>
    <t>primele 30 de zile după încheierea unui trimestru</t>
  </si>
  <si>
    <t>Venituri pentru derularea proiectelor cu finanțare nerambursabilă</t>
  </si>
  <si>
    <t>Venituri pentru derularea proiectelor cu finanțare rambursabilă</t>
  </si>
  <si>
    <t>Alte venituri (donații, sponsorizări, alte surse legal constituite)</t>
  </si>
  <si>
    <t>Venituri din servicii medicale acordate contra cost</t>
  </si>
  <si>
    <t>Cheltuieli de personal</t>
  </si>
  <si>
    <t>Cheltuieli totale</t>
  </si>
  <si>
    <t>primele 30 zile ale anului în curs pentru anul anterior</t>
  </si>
  <si>
    <t>Alte cheltuieli</t>
  </si>
  <si>
    <t>NOTE:</t>
  </si>
  <si>
    <t>Numărul de expuneri / echipament medical de radiologie / imagistică</t>
  </si>
  <si>
    <t xml:space="preserve">Durata medie de spitalizare </t>
  </si>
  <si>
    <t xml:space="preserve">Rata cazurilor internate ca urmare a prezentărilor drept urgențe medico-chirurgicale </t>
  </si>
  <si>
    <t>Rata cazurilor internate conform planificărilor ca urmare a prezentărilor în ambulatoriul integrat</t>
  </si>
  <si>
    <t xml:space="preserve">Reprezintă numărul total de pacienți internați conform planificărilor efectuate ca urmare a consultațiilor / serviciilor medicale acordate în regim ambulatoriu </t>
  </si>
  <si>
    <t>Rata cazurilor internate prin transfer dintr-un alt spital</t>
  </si>
  <si>
    <t>Reprezintă numărul total de pacienți internați prin transfer dintr-un alt spital</t>
  </si>
  <si>
    <t>Măsorară procentul de pacienți care dezvoltă infecții asociate asistenței medicale în timpul internării</t>
  </si>
  <si>
    <t>Reprezintă gradul de utilizare al fiecărui echipament medical de imagistică / radiologie</t>
  </si>
  <si>
    <t>Număr de servicii medicale diagnostice și terapeutice efectuate în ambulatoriul integrat</t>
  </si>
  <si>
    <t>Număr de consultații efectuate în ambulatoriul integrat</t>
  </si>
  <si>
    <t>Reprezintă numărul total de consultații medicale efectuate în cabinetele medicale de specialitate din ambulatoriul intergrat</t>
  </si>
  <si>
    <t>ambulatoriul integrat al spitalului și pe specialități medicale / chirurgicale / medicină dentară / recuperare</t>
  </si>
  <si>
    <t xml:space="preserve">Număr de consultații medicale efectuate în ambulatoriul de specialitate integrat </t>
  </si>
  <si>
    <t>Reprezintă numărul total de servicii medicale diagnostice și terapeutice efectuate în cabinetele medicale de specialitate din ambulatoriul integrat</t>
  </si>
  <si>
    <t>Numărul total de servicii medicale diagnostice și terapeutice efectuate în cabinetele medicale de specialitate din ambulatoriul integrat</t>
  </si>
  <si>
    <t>INDICATORI DE CALITATE</t>
  </si>
  <si>
    <t>Venituri de la autorități ale administrației publice locale</t>
  </si>
  <si>
    <t xml:space="preserve">Nr. crt. </t>
  </si>
  <si>
    <t>A.</t>
  </si>
  <si>
    <t>B.</t>
  </si>
  <si>
    <t>C.</t>
  </si>
  <si>
    <t>D.</t>
  </si>
  <si>
    <t>E.</t>
  </si>
  <si>
    <t xml:space="preserve">Măsoară numărul de ore efective în care au fost desfășurate intervenții chirurgicale într-un bloc operator într-o perioadă de timp </t>
  </si>
  <si>
    <t xml:space="preserve">UBO = Numărul de ore efective de funcționare a unui bloc operator intr-o perioadă de timp </t>
  </si>
  <si>
    <t>Procentul de reinternări la 48 ore după externare</t>
  </si>
  <si>
    <t xml:space="preserve">Reprezintă numărul total de paturi pentru spitalizare continuă </t>
  </si>
  <si>
    <t xml:space="preserve">Deficiul bugetar / excedentul bugetar </t>
  </si>
  <si>
    <t>Ponderea spitalizării de zi = (Numărul de pacienți externați din spitalizare de zi / Numărul total de pacienți externați  (spitalizare continuă și spitalizare de zi)) x 100</t>
  </si>
  <si>
    <t>Rata internărilor drept urgențe medico - chirurgicale = (Numărul cazurilor internate / Numărul prezentărilor ca urgențe medico-chirurgicale) x 100</t>
  </si>
  <si>
    <t>Rata internărilor planificate = (Numărul cazurilor internate conform planificărilor / numărul total de cazuri internate) x 100</t>
  </si>
  <si>
    <t>Rata internărilor prin transfer = (Numărul cazurilor internate prin transfer interspitalicesc / Numărul total de cazuri internate) x 100</t>
  </si>
  <si>
    <t>Număr de pacienți beneficiari de proceduri de radiologie / imagistică /fiecare echipament medical (în cazul în care spitalul are mai multe echipamente medicale de același tip în dotarea mai multor secții, numărul de pacienți care au beneficiat de proceduri de imagistică/radiologie medicală într-o lună se va prezenta detaliat și pentru fiecare secție în parte)</t>
  </si>
  <si>
    <t>Măsoară corectitudinea diagnosticelor stabilite la 72 de ore de la internarea unui pacient  și compararea acestora cu diagnosticele finale de la externare</t>
  </si>
  <si>
    <t>Raportul dintre ICM realizat de secție și ICM normat al secției / compartimentului de specialitate</t>
  </si>
  <si>
    <t>Compară indicele de complexitate al cazurilor (ICM) tratate efectiv la nivel de secție / compartiment ICM normat al secției / compartimentului</t>
  </si>
  <si>
    <t>Raport ICM (%) = [(ICM realizat de secție / ICM normat al secției / compartimentului) - 1] x 100</t>
  </si>
  <si>
    <t>Indice de concordanţă între diagnosticul la 72 ore de la internare şi diagnosticul la externare (ICD)</t>
  </si>
  <si>
    <t>ICD = (Număr diagnostice concordante (72 ore de la internare)/ Număr pacienți externați) x 100</t>
  </si>
  <si>
    <t xml:space="preserve">Reprezintă procentul de pacienți externați care sunt reinternați în aceeași secție a unui spital, cu același diagnostic principal, într-un interval de 48 ore de la externarea anterioară </t>
  </si>
  <si>
    <t>Procentul de reinternări la 48 ore (%) = (Număr total de pacienți reinternați în 48 de ore cu același diagnostic / Număr total de pacienți externați) x 100</t>
  </si>
  <si>
    <t>Procentul de pacienți internați și apoi transferați într-un alt spital la 72 de ore de la internare</t>
  </si>
  <si>
    <t>Reprezintă procentul de pacienți internați și apoi transferați într-un alt spital, pentru patologie de același tip, într-un interval de 72 de ore de la internare</t>
  </si>
  <si>
    <t>Procentul pacienților internați și apoi transferați (%) =(Numărul pacienților internați și transferați în alte unități sanitare la 72 de ore de la internare / Numărul pacienților internați) x 100</t>
  </si>
  <si>
    <t xml:space="preserve">Rata de utilizare a paturilor (%) =  (Iu x 100)/365 zile                                                   Iu  (indicele de utilizare a paturilor)=(Număr total de pacienți externați x Durata medie de spitalizare) / Număr de paturi                </t>
  </si>
  <si>
    <t xml:space="preserve">trimestrial și cumulat de la începutul anului </t>
  </si>
  <si>
    <r>
      <t>trimestrial și cumulat de la începutul anului</t>
    </r>
    <r>
      <rPr>
        <sz val="12"/>
        <color rgb="FFFF0000"/>
        <rFont val="Times New Roman"/>
        <family val="1"/>
      </rPr>
      <t xml:space="preserve"> </t>
    </r>
  </si>
  <si>
    <t>Rata de utilizare a paturilor / indice de utilizare x 100/perioadă</t>
  </si>
  <si>
    <t>anual și ori de câte ori se modifică ASF</t>
  </si>
  <si>
    <t>Trim III</t>
  </si>
  <si>
    <t>9 luni 2025</t>
  </si>
  <si>
    <t>Trim III 2025</t>
  </si>
  <si>
    <t>Sectia 1</t>
  </si>
  <si>
    <t>Sectia 2</t>
  </si>
  <si>
    <t>Sectia 3</t>
  </si>
  <si>
    <t>Sectia 4</t>
  </si>
  <si>
    <t>Sectia 5</t>
  </si>
  <si>
    <t>Sectia 6</t>
  </si>
  <si>
    <t>SPITAL</t>
  </si>
  <si>
    <t>Sectia</t>
  </si>
  <si>
    <t>TRIM III 2025</t>
  </si>
  <si>
    <t>AN 2024</t>
  </si>
  <si>
    <t>TRIM I+II+III 2025</t>
  </si>
  <si>
    <t>NU ESTE CAZUL.</t>
  </si>
  <si>
    <t xml:space="preserve">         DATELE SI INFORMATIILE</t>
  </si>
  <si>
    <t>referitoare la activitatea Spitalului Clinic de Boli Infectioase ''Sf.Parascheva"  Iasi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</si>
</sst>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
  </numFmts>
  <fonts count="16" x14ac:knownFonts="1">
    <font>
      <sz val="11"/>
      <color theme="1"/>
      <name val="Calibri"/>
      <family val="2"/>
      <scheme val="minor"/>
    </font>
    <font>
      <b/>
      <sz val="12"/>
      <color theme="1"/>
      <name val="Times New Roman"/>
      <family val="1"/>
    </font>
    <font>
      <sz val="12"/>
      <name val="Times New Roman"/>
      <family val="1"/>
    </font>
    <font>
      <sz val="12"/>
      <color rgb="FFFF0000"/>
      <name val="Times New Roman"/>
      <family val="1"/>
    </font>
    <font>
      <b/>
      <sz val="12"/>
      <name val="Times New Roman"/>
      <family val="1"/>
    </font>
    <font>
      <sz val="14"/>
      <color theme="1"/>
      <name val="Calibri"/>
      <family val="2"/>
      <scheme val="minor"/>
    </font>
    <font>
      <sz val="14"/>
      <color rgb="FF000000"/>
      <name val="Verdana"/>
      <family val="2"/>
    </font>
    <font>
      <sz val="11"/>
      <color rgb="FF00B0F0"/>
      <name val="Calibri"/>
      <family val="2"/>
      <scheme val="minor"/>
    </font>
    <font>
      <b/>
      <sz val="11"/>
      <color theme="1"/>
      <name val="Calibri"/>
      <family val="2"/>
      <scheme val="minor"/>
    </font>
    <font>
      <sz val="11"/>
      <name val="Calibri"/>
      <family val="2"/>
      <scheme val="minor"/>
    </font>
    <font>
      <b/>
      <sz val="11"/>
      <name val="Calibri"/>
      <family val="2"/>
      <scheme val="minor"/>
    </font>
    <font>
      <b/>
      <sz val="14"/>
      <name val="Calibri"/>
      <family val="2"/>
      <scheme val="minor"/>
    </font>
    <font>
      <b/>
      <sz val="14"/>
      <name val="Times New Roman"/>
      <family val="1"/>
    </font>
    <font>
      <sz val="14"/>
      <name val="Calibri"/>
      <family val="2"/>
      <scheme val="minor"/>
    </font>
    <font>
      <sz val="11"/>
      <color rgb="FF000000"/>
      <name val="Calibri"/>
      <family val="2"/>
      <charset val="1"/>
    </font>
    <font>
      <b/>
      <sz val="11"/>
      <color rgb="FF000000"/>
      <name val="Calibri"/>
      <family val="2"/>
      <charset val="1"/>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s>
  <cellStyleXfs count="1">
    <xf numFmtId="0" fontId="0" fillId="0" borderId="0"/>
  </cellStyleXfs>
  <cellXfs count="85">
    <xf numFmtId="0" fontId="0" fillId="0" borderId="0" xfId="0"/>
    <xf numFmtId="0" fontId="0" fillId="0" borderId="0" xfId="0" applyAlignment="1">
      <alignment wrapText="1"/>
    </xf>
    <xf numFmtId="0" fontId="0" fillId="0" borderId="0" xfId="0" applyAlignment="1">
      <alignment horizontal="center"/>
    </xf>
    <xf numFmtId="0" fontId="1"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wrapText="1"/>
    </xf>
    <xf numFmtId="0" fontId="4" fillId="0" borderId="1" xfId="0" applyFont="1" applyBorder="1" applyAlignment="1">
      <alignment vertical="center" wrapText="1"/>
    </xf>
    <xf numFmtId="0" fontId="2" fillId="0" borderId="1" xfId="0" applyFont="1" applyBorder="1" applyAlignment="1">
      <alignment horizontal="center" vertical="center" wrapText="1"/>
    </xf>
    <xf numFmtId="0" fontId="0" fillId="0" borderId="2" xfId="0" applyFill="1" applyBorder="1" applyAlignment="1">
      <alignment horizontal="center"/>
    </xf>
    <xf numFmtId="0" fontId="5" fillId="0" borderId="0" xfId="0" applyFont="1" applyAlignment="1">
      <alignment wrapText="1"/>
    </xf>
    <xf numFmtId="0" fontId="5" fillId="0" borderId="0" xfId="0" applyFont="1"/>
    <xf numFmtId="0" fontId="6" fillId="0" borderId="0" xfId="0" applyFont="1"/>
    <xf numFmtId="0" fontId="2" fillId="0" borderId="0" xfId="0" applyFont="1" applyBorder="1" applyAlignment="1">
      <alignment vertical="center" wrapText="1"/>
    </xf>
    <xf numFmtId="0" fontId="9" fillId="0" borderId="1" xfId="0" applyFont="1" applyBorder="1"/>
    <xf numFmtId="0" fontId="9" fillId="0" borderId="0" xfId="0" applyFont="1" applyAlignment="1">
      <alignment horizontal="center"/>
    </xf>
    <xf numFmtId="0" fontId="9" fillId="0" borderId="1" xfId="0" applyFont="1" applyBorder="1" applyAlignment="1">
      <alignment horizontal="center"/>
    </xf>
    <xf numFmtId="0" fontId="4" fillId="0" borderId="1" xfId="0" applyFont="1" applyBorder="1" applyAlignment="1">
      <alignment vertical="center"/>
    </xf>
    <xf numFmtId="0" fontId="4" fillId="0" borderId="1" xfId="0" applyFont="1" applyFill="1" applyBorder="1" applyAlignment="1">
      <alignment vertical="center" wrapText="1"/>
    </xf>
    <xf numFmtId="0" fontId="8" fillId="0" borderId="0" xfId="0" applyFont="1" applyFill="1" applyBorder="1" applyAlignment="1">
      <alignment horizontal="center"/>
    </xf>
    <xf numFmtId="0" fontId="7" fillId="2" borderId="0" xfId="0" applyFont="1" applyFill="1" applyAlignment="1">
      <alignment horizontal="center"/>
    </xf>
    <xf numFmtId="0" fontId="11" fillId="2" borderId="1" xfId="0" applyFont="1" applyFill="1" applyBorder="1" applyAlignment="1">
      <alignment horizontal="center"/>
    </xf>
    <xf numFmtId="0" fontId="13" fillId="2" borderId="0" xfId="0" applyFont="1" applyFill="1"/>
    <xf numFmtId="0" fontId="10" fillId="0" borderId="1" xfId="0" applyFont="1" applyBorder="1" applyAlignment="1">
      <alignment horizontal="center"/>
    </xf>
    <xf numFmtId="0" fontId="11" fillId="2" borderId="0" xfId="0" applyFont="1" applyFill="1" applyAlignment="1">
      <alignment horizontal="center"/>
    </xf>
    <xf numFmtId="0" fontId="12" fillId="2" borderId="0" xfId="0" applyFont="1" applyFill="1" applyAlignment="1">
      <alignment horizontal="justify" vertical="center"/>
    </xf>
    <xf numFmtId="0" fontId="11" fillId="2" borderId="0" xfId="0" applyFont="1" applyFill="1"/>
    <xf numFmtId="0" fontId="9" fillId="0" borderId="0" xfId="0" applyFont="1" applyBorder="1" applyAlignment="1">
      <alignment horizontal="center"/>
    </xf>
    <xf numFmtId="0" fontId="4" fillId="0" borderId="0" xfId="0" applyFont="1" applyBorder="1" applyAlignment="1">
      <alignment vertic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4" fillId="0" borderId="1" xfId="0" applyFont="1" applyBorder="1" applyAlignment="1">
      <alignment horizontal="center"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8" fillId="0" borderId="0" xfId="0" applyFont="1" applyAlignment="1">
      <alignment horizontal="right"/>
    </xf>
    <xf numFmtId="0" fontId="4" fillId="0" borderId="1" xfId="0" applyFont="1" applyBorder="1" applyAlignment="1">
      <alignment horizontal="left" vertical="center" wrapText="1"/>
    </xf>
    <xf numFmtId="0" fontId="2" fillId="0" borderId="1" xfId="0" applyFont="1" applyBorder="1" applyAlignment="1">
      <alignment vertical="center"/>
    </xf>
    <xf numFmtId="0" fontId="10" fillId="0" borderId="0" xfId="0" applyFont="1" applyAlignment="1">
      <alignment horizontal="center" wrapText="1"/>
    </xf>
    <xf numFmtId="0" fontId="10" fillId="0" borderId="0" xfId="0" applyFont="1" applyAlignment="1">
      <alignment horizontal="center"/>
    </xf>
    <xf numFmtId="0" fontId="10" fillId="0" borderId="1" xfId="0" applyFont="1" applyBorder="1" applyAlignment="1">
      <alignment horizontal="center" vertical="center"/>
    </xf>
    <xf numFmtId="0" fontId="0" fillId="0" borderId="1" xfId="0" applyBorder="1" applyAlignment="1">
      <alignment horizontal="left" vertical="top"/>
    </xf>
    <xf numFmtId="0" fontId="0" fillId="0" borderId="1" xfId="0" applyBorder="1" applyAlignment="1">
      <alignment horizontal="center" vertical="center"/>
    </xf>
    <xf numFmtId="0" fontId="0" fillId="0" borderId="0" xfId="0" applyAlignment="1">
      <alignment horizontal="center" vertical="center"/>
    </xf>
    <xf numFmtId="0" fontId="8" fillId="0" borderId="1" xfId="0" applyFont="1" applyBorder="1" applyAlignment="1">
      <alignment horizontal="left" vertical="top"/>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10" fillId="0" borderId="1" xfId="0" applyFont="1" applyBorder="1" applyAlignment="1">
      <alignment horizontal="left" vertical="top"/>
    </xf>
    <xf numFmtId="2" fontId="0" fillId="0" borderId="1" xfId="0" applyNumberFormat="1" applyBorder="1" applyAlignment="1">
      <alignment horizontal="center" vertical="center"/>
    </xf>
    <xf numFmtId="2" fontId="8" fillId="0" borderId="1" xfId="0" applyNumberFormat="1" applyFont="1" applyBorder="1" applyAlignment="1">
      <alignment horizontal="center" vertical="center"/>
    </xf>
    <xf numFmtId="0" fontId="0" fillId="0" borderId="3" xfId="0" applyBorder="1" applyAlignment="1">
      <alignment horizontal="center" vertical="center"/>
    </xf>
    <xf numFmtId="0" fontId="14" fillId="0" borderId="7" xfId="0" applyFont="1" applyBorder="1" applyAlignment="1">
      <alignment horizontal="center" vertical="center"/>
    </xf>
    <xf numFmtId="0" fontId="0" fillId="0" borderId="7" xfId="0" applyBorder="1" applyAlignment="1">
      <alignment horizontal="center" vertical="center"/>
    </xf>
    <xf numFmtId="0" fontId="14" fillId="0" borderId="1" xfId="0" applyFont="1" applyBorder="1" applyAlignment="1">
      <alignment horizontal="center" vertical="center"/>
    </xf>
    <xf numFmtId="1" fontId="8" fillId="0" borderId="1" xfId="0" applyNumberFormat="1" applyFont="1" applyBorder="1" applyAlignment="1">
      <alignment horizontal="center" vertical="center"/>
    </xf>
    <xf numFmtId="0" fontId="15" fillId="0" borderId="1" xfId="0" applyFont="1" applyBorder="1" applyAlignment="1">
      <alignment horizontal="center" vertical="center"/>
    </xf>
    <xf numFmtId="0" fontId="0" fillId="0" borderId="3" xfId="0" applyBorder="1" applyAlignment="1">
      <alignment horizontal="left" vertical="top"/>
    </xf>
    <xf numFmtId="0" fontId="0" fillId="0" borderId="5" xfId="0" applyBorder="1" applyAlignment="1">
      <alignment horizontal="left" vertical="top"/>
    </xf>
    <xf numFmtId="0" fontId="0" fillId="0" borderId="0" xfId="0" applyAlignment="1">
      <alignment horizontal="left" vertical="top"/>
    </xf>
    <xf numFmtId="0" fontId="0" fillId="0" borderId="1" xfId="0" applyFont="1" applyBorder="1" applyAlignment="1">
      <alignment horizontal="center" vertical="center"/>
    </xf>
    <xf numFmtId="164" fontId="0" fillId="0" borderId="1" xfId="0" applyNumberFormat="1" applyFont="1" applyBorder="1" applyAlignment="1">
      <alignment horizontal="center" vertical="center"/>
    </xf>
    <xf numFmtId="164" fontId="10" fillId="0" borderId="1" xfId="0" applyNumberFormat="1" applyFont="1" applyBorder="1" applyAlignment="1">
      <alignment horizontal="center" vertical="center"/>
    </xf>
    <xf numFmtId="2" fontId="0" fillId="0" borderId="1" xfId="0" applyNumberFormat="1" applyFont="1" applyBorder="1" applyAlignment="1">
      <alignment horizontal="center" vertical="center"/>
    </xf>
    <xf numFmtId="0" fontId="10" fillId="0" borderId="0" xfId="0" applyFont="1" applyAlignment="1">
      <alignment horizontal="center" vertical="center"/>
    </xf>
    <xf numFmtId="0" fontId="4" fillId="0" borderId="0" xfId="0" applyFont="1" applyAlignment="1">
      <alignment vertical="center" wrapText="1"/>
    </xf>
    <xf numFmtId="0" fontId="2" fillId="0" borderId="0" xfId="0" applyFont="1" applyAlignment="1">
      <alignment horizontal="center" vertical="center" wrapText="1"/>
    </xf>
    <xf numFmtId="0" fontId="10" fillId="0" borderId="0" xfId="0" applyFont="1" applyBorder="1" applyAlignment="1">
      <alignment horizontal="center" vertical="center"/>
    </xf>
    <xf numFmtId="0" fontId="2" fillId="0" borderId="0" xfId="0" applyFont="1" applyBorder="1" applyAlignment="1">
      <alignment horizontal="center" vertical="center" wrapText="1"/>
    </xf>
    <xf numFmtId="2" fontId="0" fillId="0" borderId="3" xfId="0" applyNumberFormat="1" applyBorder="1" applyAlignment="1">
      <alignment horizontal="center" vertical="center"/>
    </xf>
    <xf numFmtId="2" fontId="14" fillId="0" borderId="7" xfId="0" applyNumberFormat="1" applyFont="1" applyBorder="1" applyAlignment="1">
      <alignment horizontal="center" vertical="center"/>
    </xf>
    <xf numFmtId="2" fontId="0" fillId="0" borderId="7" xfId="0" applyNumberFormat="1" applyBorder="1" applyAlignment="1">
      <alignment horizontal="center" vertical="center"/>
    </xf>
    <xf numFmtId="0" fontId="8" fillId="0" borderId="5" xfId="0" applyFont="1" applyBorder="1" applyAlignment="1">
      <alignment horizontal="left" vertical="top"/>
    </xf>
    <xf numFmtId="0" fontId="12" fillId="2" borderId="1" xfId="0" applyFont="1" applyFill="1" applyBorder="1" applyAlignment="1">
      <alignment horizontal="left" vertical="center" wrapText="1"/>
    </xf>
    <xf numFmtId="0" fontId="12" fillId="2" borderId="5" xfId="0" applyFont="1" applyFill="1" applyBorder="1" applyAlignment="1">
      <alignment horizontal="left" vertical="center"/>
    </xf>
    <xf numFmtId="0" fontId="12" fillId="2" borderId="8" xfId="0" applyFont="1" applyFill="1" applyBorder="1" applyAlignment="1">
      <alignment horizontal="left" vertical="center"/>
    </xf>
    <xf numFmtId="0" fontId="12" fillId="2" borderId="6" xfId="0" applyFont="1" applyFill="1" applyBorder="1" applyAlignment="1">
      <alignment horizontal="left" vertical="center"/>
    </xf>
    <xf numFmtId="0" fontId="4" fillId="0" borderId="1"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12" fillId="2" borderId="1" xfId="0" applyFont="1" applyFill="1" applyBorder="1" applyAlignment="1">
      <alignment horizontal="left" wrapText="1"/>
    </xf>
    <xf numFmtId="0" fontId="12" fillId="2" borderId="5" xfId="0" applyFont="1" applyFill="1" applyBorder="1" applyAlignment="1">
      <alignment horizontal="left" vertical="center" wrapText="1"/>
    </xf>
    <xf numFmtId="0" fontId="12" fillId="2" borderId="8" xfId="0" applyFont="1" applyFill="1" applyBorder="1" applyAlignment="1">
      <alignment horizontal="left" vertical="center" wrapText="1"/>
    </xf>
    <xf numFmtId="0" fontId="12" fillId="2" borderId="6" xfId="0" applyFont="1" applyFill="1" applyBorder="1" applyAlignment="1">
      <alignment horizontal="left" vertical="center" wrapText="1"/>
    </xf>
    <xf numFmtId="0" fontId="0" fillId="0" borderId="0" xfId="0" applyAlignment="1">
      <alignment horizontal="right" vertical="center"/>
    </xf>
    <xf numFmtId="0" fontId="0" fillId="0" borderId="0" xfId="0" applyAlignment="1">
      <alignment horizontal="left"/>
    </xf>
    <xf numFmtId="0" fontId="8" fillId="0" borderId="0" xfId="0" applyFont="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378"/>
  <sheetViews>
    <sheetView tabSelected="1" topLeftCell="A121" zoomScaleNormal="100" zoomScaleSheetLayoutView="100" workbookViewId="0">
      <selection activeCell="C2" sqref="C2"/>
    </sheetView>
  </sheetViews>
  <sheetFormatPr defaultRowHeight="15" x14ac:dyDescent="0.25"/>
  <cols>
    <col min="1" max="1" width="5.28515625" customWidth="1"/>
    <col min="2" max="2" width="47.5703125" customWidth="1"/>
    <col min="3" max="3" width="42.85546875" style="1" customWidth="1"/>
    <col min="4" max="4" width="38.42578125" customWidth="1"/>
    <col min="5" max="5" width="44.42578125" customWidth="1"/>
    <col min="10" max="10" width="15.140625" customWidth="1"/>
  </cols>
  <sheetData>
    <row r="2" spans="1:10" ht="21" customHeight="1" x14ac:dyDescent="0.25">
      <c r="B2" s="82"/>
      <c r="C2" s="84" t="s">
        <v>128</v>
      </c>
      <c r="D2" s="34"/>
    </row>
    <row r="3" spans="1:10" x14ac:dyDescent="0.25">
      <c r="B3" s="83"/>
      <c r="C3" s="2" t="s">
        <v>129</v>
      </c>
    </row>
    <row r="4" spans="1:10" s="2" customFormat="1" ht="31.5" x14ac:dyDescent="0.25">
      <c r="A4" s="3" t="s">
        <v>81</v>
      </c>
      <c r="B4" s="31" t="s">
        <v>46</v>
      </c>
      <c r="C4" s="31" t="s">
        <v>113</v>
      </c>
      <c r="D4" s="31" t="s">
        <v>114</v>
      </c>
    </row>
    <row r="5" spans="1:10" s="14" customFormat="1" ht="15.75" x14ac:dyDescent="0.25">
      <c r="A5" s="13"/>
      <c r="B5" s="75" t="s">
        <v>48</v>
      </c>
      <c r="C5" s="75"/>
      <c r="D5" s="75"/>
    </row>
    <row r="6" spans="1:10" s="14" customFormat="1" ht="15.75" x14ac:dyDescent="0.25">
      <c r="A6" s="15"/>
      <c r="B6" s="76" t="s">
        <v>47</v>
      </c>
      <c r="C6" s="77"/>
      <c r="D6" s="13"/>
    </row>
    <row r="7" spans="1:10" s="2" customFormat="1" ht="15.75" x14ac:dyDescent="0.25">
      <c r="A7" s="8"/>
      <c r="B7" s="32"/>
      <c r="C7" s="33"/>
      <c r="D7" s="33"/>
    </row>
    <row r="8" spans="1:10" s="19" customFormat="1" ht="18.75" x14ac:dyDescent="0.3">
      <c r="A8" s="20" t="s">
        <v>82</v>
      </c>
      <c r="B8" s="78" t="s">
        <v>42</v>
      </c>
      <c r="C8" s="78"/>
      <c r="D8" s="78"/>
    </row>
    <row r="9" spans="1:10" s="42" customFormat="1" ht="62.25" customHeight="1" x14ac:dyDescent="0.25">
      <c r="A9" s="39">
        <v>1</v>
      </c>
      <c r="B9" s="35" t="s">
        <v>25</v>
      </c>
      <c r="C9" s="7" t="s">
        <v>90</v>
      </c>
      <c r="D9" s="7" t="s">
        <v>49</v>
      </c>
      <c r="E9" s="7" t="s">
        <v>1</v>
      </c>
      <c r="F9" s="7" t="s">
        <v>112</v>
      </c>
      <c r="G9" s="7" t="s">
        <v>60</v>
      </c>
      <c r="H9" s="44" t="s">
        <v>123</v>
      </c>
      <c r="I9" s="45" t="s">
        <v>124</v>
      </c>
    </row>
    <row r="10" spans="1:10" ht="15.75" x14ac:dyDescent="0.25">
      <c r="A10" s="39"/>
      <c r="B10" s="6"/>
      <c r="C10" s="7"/>
      <c r="D10" s="7"/>
      <c r="E10" s="7"/>
      <c r="F10" s="7"/>
      <c r="G10" s="7"/>
      <c r="H10" s="40" t="s">
        <v>116</v>
      </c>
      <c r="I10" s="41">
        <v>41</v>
      </c>
      <c r="J10" s="42"/>
    </row>
    <row r="11" spans="1:10" ht="15.75" x14ac:dyDescent="0.25">
      <c r="A11" s="39"/>
      <c r="B11" s="6"/>
      <c r="C11" s="7"/>
      <c r="D11" s="7"/>
      <c r="E11" s="7"/>
      <c r="F11" s="7"/>
      <c r="G11" s="7"/>
      <c r="H11" s="40" t="s">
        <v>117</v>
      </c>
      <c r="I11" s="41">
        <v>46</v>
      </c>
      <c r="J11" s="42"/>
    </row>
    <row r="12" spans="1:10" ht="15.75" x14ac:dyDescent="0.25">
      <c r="A12" s="39"/>
      <c r="B12" s="6"/>
      <c r="C12" s="7"/>
      <c r="D12" s="7"/>
      <c r="E12" s="7"/>
      <c r="F12" s="7"/>
      <c r="G12" s="7"/>
      <c r="H12" s="40" t="s">
        <v>118</v>
      </c>
      <c r="I12" s="41">
        <v>67</v>
      </c>
      <c r="J12" s="42"/>
    </row>
    <row r="13" spans="1:10" ht="15.75" x14ac:dyDescent="0.25">
      <c r="A13" s="39"/>
      <c r="B13" s="6"/>
      <c r="C13" s="7"/>
      <c r="D13" s="7"/>
      <c r="E13" s="7"/>
      <c r="F13" s="7"/>
      <c r="G13" s="7"/>
      <c r="H13" s="40" t="s">
        <v>119</v>
      </c>
      <c r="I13" s="41">
        <v>54</v>
      </c>
      <c r="J13" s="42"/>
    </row>
    <row r="14" spans="1:10" ht="15.75" x14ac:dyDescent="0.25">
      <c r="A14" s="39"/>
      <c r="B14" s="6"/>
      <c r="C14" s="7"/>
      <c r="D14" s="7"/>
      <c r="E14" s="7"/>
      <c r="F14" s="7"/>
      <c r="G14" s="7"/>
      <c r="H14" s="40" t="s">
        <v>120</v>
      </c>
      <c r="I14" s="41">
        <v>49</v>
      </c>
      <c r="J14" s="42"/>
    </row>
    <row r="15" spans="1:10" ht="15.75" x14ac:dyDescent="0.25">
      <c r="A15" s="39"/>
      <c r="B15" s="6"/>
      <c r="C15" s="7"/>
      <c r="D15" s="7"/>
      <c r="E15" s="7"/>
      <c r="F15" s="7"/>
      <c r="G15" s="7"/>
      <c r="H15" s="40" t="s">
        <v>121</v>
      </c>
      <c r="I15" s="41">
        <v>43</v>
      </c>
      <c r="J15" s="42"/>
    </row>
    <row r="16" spans="1:10" ht="15.75" x14ac:dyDescent="0.25">
      <c r="A16" s="39"/>
      <c r="B16" s="6"/>
      <c r="C16" s="7"/>
      <c r="D16" s="7"/>
      <c r="E16" s="7"/>
      <c r="F16" s="7"/>
      <c r="G16" s="7"/>
      <c r="H16" s="40"/>
      <c r="I16" s="41"/>
      <c r="J16" s="42"/>
    </row>
    <row r="17" spans="1:10" ht="15.75" x14ac:dyDescent="0.25">
      <c r="A17" s="39"/>
      <c r="B17" s="6"/>
      <c r="C17" s="7"/>
      <c r="D17" s="7"/>
      <c r="E17" s="7"/>
      <c r="F17" s="7"/>
      <c r="G17" s="7"/>
      <c r="H17" s="43" t="s">
        <v>122</v>
      </c>
      <c r="I17" s="44">
        <f>SUM(I10:I16)</f>
        <v>300</v>
      </c>
      <c r="J17" s="42"/>
    </row>
    <row r="18" spans="1:10" ht="62.25" customHeight="1" x14ac:dyDescent="0.25">
      <c r="A18" s="39">
        <v>2</v>
      </c>
      <c r="B18" s="6" t="s">
        <v>22</v>
      </c>
      <c r="C18" s="7" t="s">
        <v>24</v>
      </c>
      <c r="D18" s="7" t="s">
        <v>51</v>
      </c>
      <c r="E18" s="7" t="s">
        <v>26</v>
      </c>
      <c r="F18" s="7" t="s">
        <v>112</v>
      </c>
      <c r="G18" s="7" t="s">
        <v>60</v>
      </c>
      <c r="H18" s="44" t="s">
        <v>123</v>
      </c>
      <c r="I18" s="45" t="s">
        <v>124</v>
      </c>
      <c r="J18" s="42"/>
    </row>
    <row r="19" spans="1:10" ht="15.75" x14ac:dyDescent="0.25">
      <c r="A19" s="39"/>
      <c r="B19" s="6"/>
      <c r="C19" s="7"/>
      <c r="D19" s="7"/>
      <c r="E19" s="7"/>
      <c r="F19" s="7"/>
      <c r="G19" s="7"/>
      <c r="H19" s="40"/>
      <c r="I19" s="7"/>
      <c r="J19" s="42"/>
    </row>
    <row r="20" spans="1:10" ht="15.75" x14ac:dyDescent="0.25">
      <c r="A20" s="39"/>
      <c r="B20" s="6"/>
      <c r="C20" s="7"/>
      <c r="D20" s="7"/>
      <c r="E20" s="7"/>
      <c r="F20" s="7"/>
      <c r="G20" s="7"/>
      <c r="H20" s="40"/>
      <c r="I20" s="7"/>
      <c r="J20" s="42"/>
    </row>
    <row r="21" spans="1:10" ht="15.75" x14ac:dyDescent="0.25">
      <c r="A21" s="39"/>
      <c r="B21" s="6"/>
      <c r="C21" s="7"/>
      <c r="D21" s="7"/>
      <c r="E21" s="7"/>
      <c r="F21" s="7"/>
      <c r="G21" s="7"/>
      <c r="H21" s="46" t="s">
        <v>122</v>
      </c>
      <c r="I21" s="31">
        <v>10</v>
      </c>
      <c r="J21" s="42"/>
    </row>
    <row r="22" spans="1:10" ht="62.25" customHeight="1" x14ac:dyDescent="0.25">
      <c r="A22" s="39">
        <v>3</v>
      </c>
      <c r="B22" s="6" t="s">
        <v>111</v>
      </c>
      <c r="C22" s="7" t="s">
        <v>12</v>
      </c>
      <c r="D22" s="7" t="s">
        <v>108</v>
      </c>
      <c r="E22" s="7" t="s">
        <v>1</v>
      </c>
      <c r="F22" s="7" t="s">
        <v>9</v>
      </c>
      <c r="G22" s="7" t="s">
        <v>60</v>
      </c>
      <c r="H22" s="44" t="s">
        <v>123</v>
      </c>
      <c r="I22" s="44" t="s">
        <v>125</v>
      </c>
      <c r="J22" s="42"/>
    </row>
    <row r="23" spans="1:10" ht="15.75" x14ac:dyDescent="0.25">
      <c r="A23" s="39"/>
      <c r="B23" s="6"/>
      <c r="C23" s="7"/>
      <c r="D23" s="7"/>
      <c r="E23" s="7"/>
      <c r="F23" s="7"/>
      <c r="G23" s="7"/>
      <c r="H23" s="40" t="s">
        <v>116</v>
      </c>
      <c r="I23" s="47">
        <v>55.14</v>
      </c>
      <c r="J23" s="42"/>
    </row>
    <row r="24" spans="1:10" ht="15.75" x14ac:dyDescent="0.25">
      <c r="A24" s="39"/>
      <c r="B24" s="6"/>
      <c r="C24" s="7"/>
      <c r="D24" s="7"/>
      <c r="E24" s="7"/>
      <c r="F24" s="7"/>
      <c r="G24" s="7"/>
      <c r="H24" s="40" t="s">
        <v>117</v>
      </c>
      <c r="I24" s="47">
        <v>60.73</v>
      </c>
      <c r="J24" s="42"/>
    </row>
    <row r="25" spans="1:10" ht="15.75" x14ac:dyDescent="0.25">
      <c r="A25" s="39"/>
      <c r="B25" s="6"/>
      <c r="C25" s="7"/>
      <c r="D25" s="7"/>
      <c r="E25" s="7"/>
      <c r="F25" s="7"/>
      <c r="G25" s="7"/>
      <c r="H25" s="40" t="s">
        <v>118</v>
      </c>
      <c r="I25" s="47">
        <v>48.37</v>
      </c>
      <c r="J25" s="42"/>
    </row>
    <row r="26" spans="1:10" ht="15.75" x14ac:dyDescent="0.25">
      <c r="A26" s="39"/>
      <c r="B26" s="6"/>
      <c r="C26" s="7"/>
      <c r="D26" s="7"/>
      <c r="E26" s="7"/>
      <c r="F26" s="7"/>
      <c r="G26" s="7"/>
      <c r="H26" s="40" t="s">
        <v>119</v>
      </c>
      <c r="I26" s="47">
        <v>54.88</v>
      </c>
      <c r="J26" s="42"/>
    </row>
    <row r="27" spans="1:10" ht="15.75" x14ac:dyDescent="0.25">
      <c r="A27" s="39"/>
      <c r="B27" s="6"/>
      <c r="C27" s="7"/>
      <c r="D27" s="7"/>
      <c r="E27" s="7"/>
      <c r="F27" s="7"/>
      <c r="G27" s="7"/>
      <c r="H27" s="40" t="s">
        <v>120</v>
      </c>
      <c r="I27" s="47">
        <v>85.02</v>
      </c>
      <c r="J27" s="42"/>
    </row>
    <row r="28" spans="1:10" ht="15.75" x14ac:dyDescent="0.25">
      <c r="A28" s="39"/>
      <c r="B28" s="6"/>
      <c r="C28" s="7"/>
      <c r="D28" s="7"/>
      <c r="E28" s="7"/>
      <c r="F28" s="7"/>
      <c r="G28" s="7"/>
      <c r="H28" s="40" t="s">
        <v>121</v>
      </c>
      <c r="I28" s="47">
        <v>48.93</v>
      </c>
      <c r="J28" s="42"/>
    </row>
    <row r="29" spans="1:10" ht="15.75" x14ac:dyDescent="0.25">
      <c r="A29" s="39"/>
      <c r="B29" s="6"/>
      <c r="C29" s="7"/>
      <c r="D29" s="7"/>
      <c r="E29" s="7"/>
      <c r="F29" s="7"/>
      <c r="G29" s="7"/>
      <c r="H29" s="40"/>
      <c r="I29" s="47"/>
      <c r="J29" s="42"/>
    </row>
    <row r="30" spans="1:10" ht="15.75" x14ac:dyDescent="0.25">
      <c r="A30" s="39"/>
      <c r="B30" s="6"/>
      <c r="C30" s="7"/>
      <c r="D30" s="7"/>
      <c r="E30" s="7"/>
      <c r="F30" s="7"/>
      <c r="G30" s="7"/>
      <c r="H30" s="40"/>
      <c r="I30" s="47"/>
      <c r="J30" s="42"/>
    </row>
    <row r="31" spans="1:10" ht="15.75" x14ac:dyDescent="0.25">
      <c r="A31" s="39"/>
      <c r="B31" s="6"/>
      <c r="C31" s="7"/>
      <c r="D31" s="7"/>
      <c r="E31" s="7"/>
      <c r="F31" s="7"/>
      <c r="G31" s="7"/>
      <c r="H31" s="43" t="s">
        <v>122</v>
      </c>
      <c r="I31" s="48">
        <v>58.43</v>
      </c>
      <c r="J31" s="42"/>
    </row>
    <row r="32" spans="1:10" ht="15.75" x14ac:dyDescent="0.25">
      <c r="A32" s="22"/>
      <c r="B32" s="16"/>
      <c r="C32" s="4"/>
      <c r="D32" s="4"/>
    </row>
    <row r="33" spans="1:10" s="21" customFormat="1" ht="18.75" x14ac:dyDescent="0.3">
      <c r="A33" s="20" t="s">
        <v>83</v>
      </c>
      <c r="B33" s="72" t="s">
        <v>43</v>
      </c>
      <c r="C33" s="73"/>
      <c r="D33" s="74"/>
    </row>
    <row r="34" spans="1:10" ht="65.25" customHeight="1" x14ac:dyDescent="0.25">
      <c r="A34" s="39">
        <v>1</v>
      </c>
      <c r="B34" s="6" t="s">
        <v>2</v>
      </c>
      <c r="C34" s="7" t="s">
        <v>14</v>
      </c>
      <c r="D34" s="7" t="s">
        <v>3</v>
      </c>
      <c r="E34" s="7" t="s">
        <v>1</v>
      </c>
      <c r="F34" s="7" t="s">
        <v>109</v>
      </c>
      <c r="G34" s="7" t="s">
        <v>53</v>
      </c>
      <c r="H34" s="43" t="s">
        <v>123</v>
      </c>
      <c r="I34" s="45" t="s">
        <v>124</v>
      </c>
      <c r="J34" s="44" t="s">
        <v>126</v>
      </c>
    </row>
    <row r="35" spans="1:10" ht="15.75" x14ac:dyDescent="0.25">
      <c r="A35" s="39"/>
      <c r="B35" s="6"/>
      <c r="C35" s="7"/>
      <c r="D35" s="7"/>
      <c r="E35" s="7"/>
      <c r="F35" s="7"/>
      <c r="G35" s="7"/>
      <c r="H35" s="40" t="s">
        <v>116</v>
      </c>
      <c r="I35" s="49">
        <v>339</v>
      </c>
      <c r="J35" s="50">
        <v>1093</v>
      </c>
    </row>
    <row r="36" spans="1:10" ht="15.75" x14ac:dyDescent="0.25">
      <c r="A36" s="39"/>
      <c r="B36" s="6"/>
      <c r="C36" s="7"/>
      <c r="D36" s="7"/>
      <c r="E36" s="7"/>
      <c r="F36" s="7"/>
      <c r="G36" s="7"/>
      <c r="H36" s="40" t="s">
        <v>117</v>
      </c>
      <c r="I36" s="49">
        <v>330</v>
      </c>
      <c r="J36" s="50">
        <v>1098</v>
      </c>
    </row>
    <row r="37" spans="1:10" ht="15.75" x14ac:dyDescent="0.25">
      <c r="A37" s="39"/>
      <c r="B37" s="6"/>
      <c r="C37" s="7"/>
      <c r="D37" s="7"/>
      <c r="E37" s="7"/>
      <c r="F37" s="7"/>
      <c r="G37" s="7"/>
      <c r="H37" s="40" t="s">
        <v>118</v>
      </c>
      <c r="I37" s="51">
        <v>481</v>
      </c>
      <c r="J37" s="50">
        <v>1650</v>
      </c>
    </row>
    <row r="38" spans="1:10" ht="15.75" x14ac:dyDescent="0.25">
      <c r="A38" s="39"/>
      <c r="B38" s="6"/>
      <c r="C38" s="7"/>
      <c r="D38" s="7"/>
      <c r="E38" s="7"/>
      <c r="F38" s="7"/>
      <c r="G38" s="7"/>
      <c r="H38" s="40" t="s">
        <v>119</v>
      </c>
      <c r="I38" s="49">
        <v>404</v>
      </c>
      <c r="J38" s="50">
        <v>1425</v>
      </c>
    </row>
    <row r="39" spans="1:10" ht="15.75" x14ac:dyDescent="0.25">
      <c r="A39" s="39"/>
      <c r="B39" s="6"/>
      <c r="C39" s="7"/>
      <c r="D39" s="7"/>
      <c r="E39" s="7"/>
      <c r="F39" s="7"/>
      <c r="G39" s="7"/>
      <c r="H39" s="40" t="s">
        <v>120</v>
      </c>
      <c r="I39" s="49">
        <v>729</v>
      </c>
      <c r="J39" s="50">
        <v>2151</v>
      </c>
    </row>
    <row r="40" spans="1:10" ht="15.75" x14ac:dyDescent="0.25">
      <c r="A40" s="39"/>
      <c r="B40" s="6"/>
      <c r="C40" s="7"/>
      <c r="D40" s="7"/>
      <c r="E40" s="7"/>
      <c r="F40" s="7"/>
      <c r="G40" s="7"/>
      <c r="H40" s="40" t="s">
        <v>121</v>
      </c>
      <c r="I40" s="51">
        <v>192</v>
      </c>
      <c r="J40" s="50">
        <v>675</v>
      </c>
    </row>
    <row r="41" spans="1:10" ht="15.75" x14ac:dyDescent="0.25">
      <c r="A41" s="39"/>
      <c r="B41" s="6"/>
      <c r="C41" s="7"/>
      <c r="D41" s="7"/>
      <c r="E41" s="7"/>
      <c r="F41" s="7"/>
      <c r="G41" s="7"/>
      <c r="H41" s="40"/>
      <c r="I41" s="41"/>
      <c r="J41" s="52"/>
    </row>
    <row r="42" spans="1:10" ht="15.75" x14ac:dyDescent="0.25">
      <c r="A42" s="39"/>
      <c r="B42" s="6"/>
      <c r="C42" s="7"/>
      <c r="D42" s="7"/>
      <c r="E42" s="7"/>
      <c r="F42" s="7"/>
      <c r="G42" s="7"/>
      <c r="H42" s="43" t="s">
        <v>122</v>
      </c>
      <c r="I42" s="53">
        <f>SUM(I35:I41)</f>
        <v>2475</v>
      </c>
      <c r="J42" s="53">
        <f>SUM(J35:J41)</f>
        <v>8092</v>
      </c>
    </row>
    <row r="43" spans="1:10" ht="62.25" customHeight="1" x14ac:dyDescent="0.25">
      <c r="A43" s="39">
        <v>2</v>
      </c>
      <c r="B43" s="6" t="s">
        <v>4</v>
      </c>
      <c r="C43" s="7" t="s">
        <v>15</v>
      </c>
      <c r="D43" s="7" t="s">
        <v>5</v>
      </c>
      <c r="E43" s="7" t="s">
        <v>27</v>
      </c>
      <c r="F43" s="7" t="s">
        <v>109</v>
      </c>
      <c r="G43" s="7" t="s">
        <v>53</v>
      </c>
      <c r="H43" s="43" t="s">
        <v>123</v>
      </c>
      <c r="I43" s="45" t="s">
        <v>124</v>
      </c>
      <c r="J43" s="44" t="s">
        <v>126</v>
      </c>
    </row>
    <row r="44" spans="1:10" ht="15.75" x14ac:dyDescent="0.25">
      <c r="A44" s="39"/>
      <c r="B44" s="6"/>
      <c r="C44" s="7"/>
      <c r="D44" s="7"/>
      <c r="E44" s="7"/>
      <c r="F44" s="7"/>
      <c r="G44" s="7"/>
      <c r="H44" s="40"/>
      <c r="I44" s="41"/>
      <c r="J44" s="41"/>
    </row>
    <row r="45" spans="1:10" ht="15.75" x14ac:dyDescent="0.25">
      <c r="A45" s="39"/>
      <c r="B45" s="6"/>
      <c r="C45" s="7"/>
      <c r="D45" s="7"/>
      <c r="E45" s="7"/>
      <c r="F45" s="7"/>
      <c r="G45" s="7"/>
      <c r="H45" s="43" t="s">
        <v>122</v>
      </c>
      <c r="I45" s="44">
        <v>5001</v>
      </c>
      <c r="J45" s="54">
        <v>13823</v>
      </c>
    </row>
    <row r="46" spans="1:10" ht="62.25" customHeight="1" x14ac:dyDescent="0.25">
      <c r="A46" s="39">
        <v>3</v>
      </c>
      <c r="B46" s="6" t="s">
        <v>64</v>
      </c>
      <c r="C46" s="7" t="s">
        <v>13</v>
      </c>
      <c r="D46" s="7" t="s">
        <v>0</v>
      </c>
      <c r="E46" s="7" t="s">
        <v>1</v>
      </c>
      <c r="F46" s="7" t="s">
        <v>9</v>
      </c>
      <c r="G46" s="7" t="s">
        <v>60</v>
      </c>
      <c r="H46" s="43" t="s">
        <v>123</v>
      </c>
      <c r="I46" s="44" t="s">
        <v>125</v>
      </c>
      <c r="J46" s="42"/>
    </row>
    <row r="47" spans="1:10" ht="15.75" x14ac:dyDescent="0.25">
      <c r="A47" s="39"/>
      <c r="B47" s="6"/>
      <c r="C47" s="7"/>
      <c r="D47" s="7"/>
      <c r="E47" s="7"/>
      <c r="F47" s="7"/>
      <c r="G47" s="7"/>
      <c r="H47" s="40" t="s">
        <v>116</v>
      </c>
      <c r="I47" s="47">
        <v>5.31</v>
      </c>
      <c r="J47" s="42"/>
    </row>
    <row r="48" spans="1:10" ht="15.75" x14ac:dyDescent="0.25">
      <c r="A48" s="39"/>
      <c r="B48" s="6"/>
      <c r="C48" s="7"/>
      <c r="D48" s="7"/>
      <c r="E48" s="7"/>
      <c r="F48" s="7"/>
      <c r="G48" s="7"/>
      <c r="H48" s="40" t="s">
        <v>117</v>
      </c>
      <c r="I48" s="47">
        <v>6.11</v>
      </c>
      <c r="J48" s="42"/>
    </row>
    <row r="49" spans="1:10" ht="15.75" x14ac:dyDescent="0.25">
      <c r="A49" s="39"/>
      <c r="B49" s="6"/>
      <c r="C49" s="7"/>
      <c r="D49" s="7"/>
      <c r="E49" s="7"/>
      <c r="F49" s="7"/>
      <c r="G49" s="7"/>
      <c r="H49" s="40" t="s">
        <v>118</v>
      </c>
      <c r="I49" s="47">
        <v>5.37</v>
      </c>
      <c r="J49" s="42"/>
    </row>
    <row r="50" spans="1:10" ht="15.75" x14ac:dyDescent="0.25">
      <c r="A50" s="39"/>
      <c r="B50" s="6"/>
      <c r="C50" s="7"/>
      <c r="D50" s="7"/>
      <c r="E50" s="7"/>
      <c r="F50" s="7"/>
      <c r="G50" s="7"/>
      <c r="H50" s="40" t="s">
        <v>119</v>
      </c>
      <c r="I50" s="47">
        <v>4.9400000000000004</v>
      </c>
      <c r="J50" s="42"/>
    </row>
    <row r="51" spans="1:10" ht="15.75" x14ac:dyDescent="0.25">
      <c r="A51" s="39"/>
      <c r="B51" s="6"/>
      <c r="C51" s="7"/>
      <c r="D51" s="7"/>
      <c r="E51" s="7"/>
      <c r="F51" s="7"/>
      <c r="G51" s="7"/>
      <c r="H51" s="40" t="s">
        <v>120</v>
      </c>
      <c r="I51" s="47">
        <v>5.38</v>
      </c>
      <c r="J51" s="42"/>
    </row>
    <row r="52" spans="1:10" ht="15.75" x14ac:dyDescent="0.25">
      <c r="A52" s="39"/>
      <c r="B52" s="6"/>
      <c r="C52" s="7"/>
      <c r="D52" s="7"/>
      <c r="E52" s="7"/>
      <c r="F52" s="7"/>
      <c r="G52" s="7"/>
      <c r="H52" s="40" t="s">
        <v>121</v>
      </c>
      <c r="I52" s="47">
        <v>5.91</v>
      </c>
      <c r="J52" s="42"/>
    </row>
    <row r="53" spans="1:10" ht="15.75" x14ac:dyDescent="0.25">
      <c r="A53" s="39"/>
      <c r="B53" s="6"/>
      <c r="C53" s="7"/>
      <c r="D53" s="7"/>
      <c r="E53" s="7"/>
      <c r="F53" s="7"/>
      <c r="G53" s="7"/>
      <c r="H53" s="55"/>
      <c r="I53" s="47"/>
      <c r="J53" s="42"/>
    </row>
    <row r="54" spans="1:10" ht="15.75" x14ac:dyDescent="0.25">
      <c r="A54" s="39"/>
      <c r="B54" s="6"/>
      <c r="C54" s="7"/>
      <c r="D54" s="7"/>
      <c r="E54" s="7"/>
      <c r="F54" s="7"/>
      <c r="G54" s="7"/>
      <c r="H54" s="56"/>
      <c r="I54" s="47"/>
      <c r="J54" s="42"/>
    </row>
    <row r="55" spans="1:10" ht="15.75" x14ac:dyDescent="0.25">
      <c r="A55" s="39"/>
      <c r="B55" s="6"/>
      <c r="C55" s="7"/>
      <c r="D55" s="7"/>
      <c r="E55" s="7"/>
      <c r="F55" s="7"/>
      <c r="G55" s="7"/>
      <c r="H55" s="43" t="s">
        <v>122</v>
      </c>
      <c r="I55" s="44">
        <v>5.74</v>
      </c>
      <c r="J55" s="42"/>
    </row>
    <row r="56" spans="1:10" ht="62.25" customHeight="1" x14ac:dyDescent="0.25">
      <c r="A56" s="39">
        <v>4</v>
      </c>
      <c r="B56" s="6" t="s">
        <v>41</v>
      </c>
      <c r="C56" s="7" t="s">
        <v>23</v>
      </c>
      <c r="D56" s="7" t="s">
        <v>92</v>
      </c>
      <c r="E56" s="7" t="s">
        <v>28</v>
      </c>
      <c r="F56" s="7" t="s">
        <v>50</v>
      </c>
      <c r="G56" s="7" t="s">
        <v>53</v>
      </c>
      <c r="H56" s="43" t="s">
        <v>123</v>
      </c>
      <c r="I56" s="45" t="s">
        <v>124</v>
      </c>
      <c r="J56" s="44" t="s">
        <v>126</v>
      </c>
    </row>
    <row r="57" spans="1:10" ht="15.75" x14ac:dyDescent="0.25">
      <c r="A57" s="39"/>
      <c r="B57" s="6"/>
      <c r="C57" s="7"/>
      <c r="D57" s="7"/>
      <c r="E57" s="7"/>
      <c r="F57" s="7"/>
      <c r="G57" s="7"/>
      <c r="H57" s="43" t="s">
        <v>122</v>
      </c>
      <c r="I57" s="44">
        <v>66.89</v>
      </c>
      <c r="J57" s="44">
        <v>63.07</v>
      </c>
    </row>
    <row r="58" spans="1:10" ht="62.25" customHeight="1" x14ac:dyDescent="0.25">
      <c r="A58" s="39">
        <v>5</v>
      </c>
      <c r="B58" s="6" t="s">
        <v>65</v>
      </c>
      <c r="C58" s="7" t="s">
        <v>29</v>
      </c>
      <c r="D58" s="7" t="s">
        <v>93</v>
      </c>
      <c r="E58" s="7" t="s">
        <v>28</v>
      </c>
      <c r="F58" s="7" t="s">
        <v>50</v>
      </c>
      <c r="G58" s="7" t="s">
        <v>53</v>
      </c>
      <c r="H58" s="57" t="s">
        <v>127</v>
      </c>
      <c r="I58" s="42"/>
      <c r="J58" s="42"/>
    </row>
    <row r="59" spans="1:10" ht="62.25" customHeight="1" x14ac:dyDescent="0.25">
      <c r="A59" s="39">
        <v>6</v>
      </c>
      <c r="B59" s="6" t="s">
        <v>66</v>
      </c>
      <c r="C59" s="7" t="s">
        <v>67</v>
      </c>
      <c r="D59" s="7" t="s">
        <v>94</v>
      </c>
      <c r="E59" s="7" t="s">
        <v>28</v>
      </c>
      <c r="F59" s="7" t="s">
        <v>50</v>
      </c>
      <c r="G59" s="7" t="s">
        <v>53</v>
      </c>
      <c r="H59" s="57" t="s">
        <v>127</v>
      </c>
    </row>
    <row r="60" spans="1:10" ht="15.75" x14ac:dyDescent="0.25">
      <c r="A60" s="39"/>
      <c r="B60" s="6"/>
      <c r="C60" s="7"/>
      <c r="D60" s="7"/>
      <c r="E60" s="7"/>
      <c r="F60" s="7"/>
      <c r="G60" s="7"/>
      <c r="H60" s="43" t="s">
        <v>122</v>
      </c>
      <c r="I60" s="44"/>
      <c r="J60" s="44"/>
    </row>
    <row r="61" spans="1:10" ht="62.25" customHeight="1" x14ac:dyDescent="0.25">
      <c r="A61" s="39">
        <v>7</v>
      </c>
      <c r="B61" s="6" t="s">
        <v>68</v>
      </c>
      <c r="C61" s="7" t="s">
        <v>69</v>
      </c>
      <c r="D61" s="7" t="s">
        <v>95</v>
      </c>
      <c r="E61" s="7" t="s">
        <v>28</v>
      </c>
      <c r="F61" s="7" t="s">
        <v>50</v>
      </c>
      <c r="G61" s="7" t="s">
        <v>53</v>
      </c>
      <c r="H61" s="43" t="s">
        <v>123</v>
      </c>
      <c r="I61" s="45" t="s">
        <v>124</v>
      </c>
      <c r="J61" s="44" t="s">
        <v>126</v>
      </c>
    </row>
    <row r="62" spans="1:10" ht="15.75" x14ac:dyDescent="0.25">
      <c r="A62" s="39"/>
      <c r="B62" s="6"/>
      <c r="C62" s="7"/>
      <c r="D62" s="7"/>
      <c r="E62" s="7"/>
      <c r="F62" s="7"/>
      <c r="G62" s="7"/>
      <c r="H62" s="43" t="s">
        <v>122</v>
      </c>
      <c r="I62" s="44">
        <v>0</v>
      </c>
      <c r="J62" s="44">
        <v>0</v>
      </c>
    </row>
    <row r="63" spans="1:10" ht="62.25" customHeight="1" x14ac:dyDescent="0.25">
      <c r="A63" s="39">
        <v>8</v>
      </c>
      <c r="B63" s="6" t="s">
        <v>6</v>
      </c>
      <c r="C63" s="7" t="s">
        <v>7</v>
      </c>
      <c r="D63" s="7" t="s">
        <v>8</v>
      </c>
      <c r="E63" s="7" t="s">
        <v>1</v>
      </c>
      <c r="F63" s="7" t="s">
        <v>9</v>
      </c>
      <c r="G63" s="7" t="s">
        <v>52</v>
      </c>
      <c r="H63" s="43" t="s">
        <v>123</v>
      </c>
      <c r="I63" s="44" t="s">
        <v>125</v>
      </c>
      <c r="J63" s="42"/>
    </row>
    <row r="64" spans="1:10" ht="18.75" customHeight="1" x14ac:dyDescent="0.25">
      <c r="A64" s="39"/>
      <c r="B64" s="6"/>
      <c r="C64" s="7"/>
      <c r="D64" s="7"/>
      <c r="E64" s="7"/>
      <c r="F64" s="7"/>
      <c r="G64" s="7"/>
      <c r="H64" s="40" t="s">
        <v>116</v>
      </c>
      <c r="I64" s="58">
        <v>1.2656000000000001</v>
      </c>
      <c r="J64" s="42"/>
    </row>
    <row r="65" spans="1:10" ht="18.75" customHeight="1" x14ac:dyDescent="0.25">
      <c r="A65" s="39"/>
      <c r="B65" s="6"/>
      <c r="C65" s="7"/>
      <c r="D65" s="7"/>
      <c r="E65" s="7"/>
      <c r="F65" s="7"/>
      <c r="G65" s="7"/>
      <c r="H65" s="40" t="s">
        <v>117</v>
      </c>
      <c r="I65" s="58">
        <v>1.2797000000000001</v>
      </c>
      <c r="J65" s="42"/>
    </row>
    <row r="66" spans="1:10" ht="18.75" customHeight="1" x14ac:dyDescent="0.25">
      <c r="A66" s="39"/>
      <c r="B66" s="6"/>
      <c r="C66" s="7"/>
      <c r="D66" s="7"/>
      <c r="E66" s="7"/>
      <c r="F66" s="7"/>
      <c r="G66" s="7"/>
      <c r="H66" s="40" t="s">
        <v>118</v>
      </c>
      <c r="I66" s="58">
        <v>1.1178999999999999</v>
      </c>
      <c r="J66" s="42"/>
    </row>
    <row r="67" spans="1:10" ht="18.75" customHeight="1" x14ac:dyDescent="0.25">
      <c r="A67" s="39"/>
      <c r="B67" s="6"/>
      <c r="C67" s="7"/>
      <c r="D67" s="7"/>
      <c r="E67" s="7"/>
      <c r="F67" s="7"/>
      <c r="G67" s="7"/>
      <c r="H67" s="40" t="s">
        <v>119</v>
      </c>
      <c r="I67" s="58">
        <v>1.0563</v>
      </c>
      <c r="J67" s="42"/>
    </row>
    <row r="68" spans="1:10" ht="18.75" customHeight="1" x14ac:dyDescent="0.25">
      <c r="A68" s="39"/>
      <c r="B68" s="6"/>
      <c r="C68" s="7"/>
      <c r="D68" s="7"/>
      <c r="E68" s="7"/>
      <c r="F68" s="7"/>
      <c r="G68" s="7"/>
      <c r="H68" s="40" t="s">
        <v>120</v>
      </c>
      <c r="I68" s="58">
        <v>2.0762</v>
      </c>
      <c r="J68" s="42"/>
    </row>
    <row r="69" spans="1:10" ht="15.75" x14ac:dyDescent="0.25">
      <c r="A69" s="39"/>
      <c r="B69" s="6"/>
      <c r="C69" s="7"/>
      <c r="D69" s="7"/>
      <c r="E69" s="7"/>
      <c r="F69" s="7"/>
      <c r="G69" s="7"/>
      <c r="H69" s="40" t="s">
        <v>121</v>
      </c>
      <c r="I69" s="59">
        <v>2.0992000000000002</v>
      </c>
      <c r="J69" s="42"/>
    </row>
    <row r="70" spans="1:10" ht="15.75" x14ac:dyDescent="0.25">
      <c r="A70" s="39"/>
      <c r="B70" s="6"/>
      <c r="C70" s="7"/>
      <c r="D70" s="7"/>
      <c r="E70" s="7"/>
      <c r="F70" s="7"/>
      <c r="G70" s="7"/>
      <c r="H70" s="40"/>
      <c r="I70" s="47"/>
      <c r="J70" s="42"/>
    </row>
    <row r="71" spans="1:10" ht="15.75" x14ac:dyDescent="0.25">
      <c r="A71" s="39"/>
      <c r="B71" s="6"/>
      <c r="C71" s="7"/>
      <c r="D71" s="7"/>
      <c r="E71" s="7"/>
      <c r="F71" s="7"/>
      <c r="G71" s="7"/>
      <c r="H71" s="43" t="s">
        <v>122</v>
      </c>
      <c r="I71" s="60">
        <v>1.48</v>
      </c>
      <c r="J71" s="42"/>
    </row>
    <row r="72" spans="1:10" ht="62.25" customHeight="1" x14ac:dyDescent="0.25">
      <c r="A72" s="39">
        <v>9</v>
      </c>
      <c r="B72" s="6" t="s">
        <v>98</v>
      </c>
      <c r="C72" s="7" t="s">
        <v>99</v>
      </c>
      <c r="D72" s="7" t="s">
        <v>100</v>
      </c>
      <c r="E72" s="7" t="s">
        <v>18</v>
      </c>
      <c r="F72" s="7" t="s">
        <v>9</v>
      </c>
      <c r="G72" s="7" t="s">
        <v>52</v>
      </c>
      <c r="H72" s="43" t="s">
        <v>123</v>
      </c>
      <c r="I72" s="44" t="s">
        <v>125</v>
      </c>
      <c r="J72" s="42"/>
    </row>
    <row r="73" spans="1:10" ht="15" customHeight="1" x14ac:dyDescent="0.25">
      <c r="A73" s="39"/>
      <c r="B73" s="6"/>
      <c r="C73" s="7"/>
      <c r="D73" s="7"/>
      <c r="E73" s="7"/>
      <c r="F73" s="7"/>
      <c r="G73" s="7"/>
      <c r="H73" s="40" t="s">
        <v>116</v>
      </c>
      <c r="I73" s="61">
        <f>1.2656/1.4942*100</f>
        <v>84.700843260607684</v>
      </c>
      <c r="J73" s="42"/>
    </row>
    <row r="74" spans="1:10" ht="15.75" customHeight="1" x14ac:dyDescent="0.25">
      <c r="A74" s="39"/>
      <c r="B74" s="6"/>
      <c r="C74" s="7"/>
      <c r="D74" s="7"/>
      <c r="E74" s="7"/>
      <c r="F74" s="7"/>
      <c r="G74" s="7"/>
      <c r="H74" s="40" t="s">
        <v>117</v>
      </c>
      <c r="I74" s="61">
        <f>1.2797/1.4942*100</f>
        <v>85.644492035872048</v>
      </c>
      <c r="J74" s="42"/>
    </row>
    <row r="75" spans="1:10" ht="12.75" customHeight="1" x14ac:dyDescent="0.25">
      <c r="A75" s="39"/>
      <c r="B75" s="6"/>
      <c r="C75" s="7"/>
      <c r="D75" s="7"/>
      <c r="E75" s="7"/>
      <c r="F75" s="7"/>
      <c r="G75" s="7"/>
      <c r="H75" s="40" t="s">
        <v>118</v>
      </c>
      <c r="I75" s="61">
        <f>1.1179/1.4942*100</f>
        <v>74.815955026100923</v>
      </c>
      <c r="J75" s="42"/>
    </row>
    <row r="76" spans="1:10" ht="17.25" customHeight="1" x14ac:dyDescent="0.25">
      <c r="A76" s="39"/>
      <c r="B76" s="6"/>
      <c r="C76" s="7"/>
      <c r="D76" s="7"/>
      <c r="E76" s="7"/>
      <c r="F76" s="7"/>
      <c r="G76" s="7"/>
      <c r="H76" s="40" t="s">
        <v>119</v>
      </c>
      <c r="I76" s="61">
        <f>1.0563/1.4942*100</f>
        <v>70.69334761076162</v>
      </c>
      <c r="J76" s="42"/>
    </row>
    <row r="77" spans="1:10" ht="17.25" customHeight="1" x14ac:dyDescent="0.25">
      <c r="A77" s="39"/>
      <c r="B77" s="6"/>
      <c r="C77" s="7"/>
      <c r="D77" s="7"/>
      <c r="E77" s="7"/>
      <c r="F77" s="7"/>
      <c r="G77" s="7"/>
      <c r="H77" s="40" t="s">
        <v>120</v>
      </c>
      <c r="I77" s="61">
        <f>2.0762/2.3018*100</f>
        <v>90.198974715440102</v>
      </c>
      <c r="J77" s="42"/>
    </row>
    <row r="78" spans="1:10" ht="15.75" x14ac:dyDescent="0.25">
      <c r="A78" s="39"/>
      <c r="B78" s="6"/>
      <c r="C78" s="7"/>
      <c r="D78" s="7"/>
      <c r="E78" s="7"/>
      <c r="F78" s="7"/>
      <c r="G78" s="7"/>
      <c r="H78" s="40" t="s">
        <v>121</v>
      </c>
      <c r="I78" s="61">
        <f>2.0972/1.4942*100</f>
        <v>140.35604336768839</v>
      </c>
      <c r="J78" s="42"/>
    </row>
    <row r="79" spans="1:10" ht="15.75" x14ac:dyDescent="0.25">
      <c r="A79" s="39"/>
      <c r="B79" s="6"/>
      <c r="C79" s="7"/>
      <c r="D79" s="7"/>
      <c r="E79" s="7"/>
      <c r="F79" s="7"/>
      <c r="G79" s="7"/>
      <c r="H79" s="40"/>
      <c r="I79" s="47"/>
      <c r="J79" s="42"/>
    </row>
    <row r="80" spans="1:10" ht="15.75" x14ac:dyDescent="0.25">
      <c r="A80" s="39"/>
      <c r="B80" s="6"/>
      <c r="C80" s="7"/>
      <c r="D80" s="7"/>
      <c r="E80" s="7"/>
      <c r="F80" s="7"/>
      <c r="G80" s="7"/>
      <c r="H80" s="43" t="s">
        <v>122</v>
      </c>
      <c r="I80" s="48">
        <f>1.48/1.6806*100</f>
        <v>88.063786742829933</v>
      </c>
      <c r="J80" s="42"/>
    </row>
    <row r="81" spans="1:10" ht="62.25" customHeight="1" x14ac:dyDescent="0.25">
      <c r="A81" s="39">
        <v>10</v>
      </c>
      <c r="B81" s="6" t="s">
        <v>20</v>
      </c>
      <c r="C81" s="7" t="s">
        <v>19</v>
      </c>
      <c r="D81" s="7" t="s">
        <v>32</v>
      </c>
      <c r="E81" s="7" t="s">
        <v>21</v>
      </c>
      <c r="F81" s="7" t="s">
        <v>50</v>
      </c>
      <c r="G81" s="7" t="s">
        <v>53</v>
      </c>
      <c r="H81" s="57" t="s">
        <v>127</v>
      </c>
      <c r="I81" s="42"/>
      <c r="J81" s="42"/>
    </row>
    <row r="82" spans="1:10" ht="62.25" customHeight="1" x14ac:dyDescent="0.25">
      <c r="A82" s="39">
        <v>11</v>
      </c>
      <c r="B82" s="6" t="s">
        <v>34</v>
      </c>
      <c r="C82" s="7" t="s">
        <v>87</v>
      </c>
      <c r="D82" s="7" t="s">
        <v>88</v>
      </c>
      <c r="E82" s="7" t="s">
        <v>33</v>
      </c>
      <c r="F82" s="7" t="s">
        <v>50</v>
      </c>
      <c r="G82" s="7" t="s">
        <v>53</v>
      </c>
      <c r="H82" s="57" t="s">
        <v>127</v>
      </c>
      <c r="I82" s="42"/>
      <c r="J82" s="42"/>
    </row>
    <row r="83" spans="1:10" ht="62.25" customHeight="1" x14ac:dyDescent="0.25">
      <c r="A83" s="39">
        <v>12</v>
      </c>
      <c r="B83" s="6" t="s">
        <v>73</v>
      </c>
      <c r="C83" s="7" t="s">
        <v>74</v>
      </c>
      <c r="D83" s="7" t="s">
        <v>76</v>
      </c>
      <c r="E83" s="7" t="s">
        <v>75</v>
      </c>
      <c r="F83" s="7" t="s">
        <v>50</v>
      </c>
      <c r="G83" s="7" t="s">
        <v>53</v>
      </c>
      <c r="H83" s="43" t="s">
        <v>123</v>
      </c>
      <c r="I83" s="45" t="s">
        <v>124</v>
      </c>
      <c r="J83" s="44" t="s">
        <v>126</v>
      </c>
    </row>
    <row r="84" spans="1:10" ht="15.75" x14ac:dyDescent="0.25">
      <c r="A84" s="39"/>
      <c r="B84" s="6"/>
      <c r="C84" s="7"/>
      <c r="D84" s="7"/>
      <c r="E84" s="7"/>
      <c r="F84" s="7"/>
      <c r="G84" s="7"/>
      <c r="H84" s="43" t="s">
        <v>122</v>
      </c>
      <c r="I84" s="44">
        <v>1030</v>
      </c>
      <c r="J84" s="44">
        <v>3277</v>
      </c>
    </row>
    <row r="85" spans="1:10" ht="62.25" customHeight="1" x14ac:dyDescent="0.25">
      <c r="A85" s="39">
        <v>13</v>
      </c>
      <c r="B85" s="6" t="s">
        <v>72</v>
      </c>
      <c r="C85" s="7" t="s">
        <v>77</v>
      </c>
      <c r="D85" s="7" t="s">
        <v>78</v>
      </c>
      <c r="E85" s="7" t="s">
        <v>75</v>
      </c>
      <c r="F85" s="7" t="s">
        <v>50</v>
      </c>
      <c r="G85" s="7" t="s">
        <v>53</v>
      </c>
      <c r="H85" s="43" t="s">
        <v>123</v>
      </c>
      <c r="I85" s="45" t="s">
        <v>124</v>
      </c>
      <c r="J85" s="44" t="s">
        <v>126</v>
      </c>
    </row>
    <row r="86" spans="1:10" ht="15.75" x14ac:dyDescent="0.25">
      <c r="A86" s="62"/>
      <c r="B86" s="63"/>
      <c r="C86" s="64"/>
      <c r="D86" s="64"/>
      <c r="E86" s="64"/>
      <c r="F86" s="64"/>
      <c r="G86" s="64"/>
      <c r="H86" s="43" t="s">
        <v>122</v>
      </c>
      <c r="I86" s="44">
        <v>113</v>
      </c>
      <c r="J86" s="44">
        <v>281</v>
      </c>
    </row>
    <row r="87" spans="1:10" ht="15.75" x14ac:dyDescent="0.25">
      <c r="A87" s="26"/>
      <c r="B87" s="27"/>
      <c r="C87" s="12"/>
      <c r="D87" s="12"/>
    </row>
    <row r="88" spans="1:10" s="21" customFormat="1" ht="18.75" x14ac:dyDescent="0.3">
      <c r="A88" s="20" t="s">
        <v>84</v>
      </c>
      <c r="B88" s="79" t="s">
        <v>45</v>
      </c>
      <c r="C88" s="80"/>
      <c r="D88" s="81"/>
    </row>
    <row r="89" spans="1:10" ht="62.25" customHeight="1" x14ac:dyDescent="0.25">
      <c r="A89" s="39">
        <v>1</v>
      </c>
      <c r="B89" s="6" t="s">
        <v>63</v>
      </c>
      <c r="C89" s="7" t="s">
        <v>71</v>
      </c>
      <c r="D89" s="7" t="s">
        <v>96</v>
      </c>
      <c r="E89" s="7" t="s">
        <v>35</v>
      </c>
      <c r="F89" s="7" t="s">
        <v>110</v>
      </c>
      <c r="G89" s="7" t="s">
        <v>53</v>
      </c>
      <c r="H89" s="43" t="s">
        <v>123</v>
      </c>
      <c r="I89" s="45" t="s">
        <v>124</v>
      </c>
      <c r="J89" s="44" t="s">
        <v>126</v>
      </c>
    </row>
    <row r="90" spans="1:10" ht="18.75" customHeight="1" x14ac:dyDescent="0.25">
      <c r="A90" s="65"/>
      <c r="B90" s="27"/>
      <c r="C90" s="66"/>
      <c r="D90" s="66"/>
      <c r="E90" s="66"/>
      <c r="F90" s="66"/>
      <c r="G90" s="66"/>
      <c r="H90" s="43" t="s">
        <v>122</v>
      </c>
      <c r="I90" s="44">
        <f>415/1</f>
        <v>415</v>
      </c>
      <c r="J90" s="44">
        <v>1901</v>
      </c>
    </row>
    <row r="91" spans="1:10" x14ac:dyDescent="0.25">
      <c r="A91" s="28"/>
      <c r="B91" s="28"/>
      <c r="C91" s="29"/>
      <c r="D91" s="28"/>
    </row>
    <row r="92" spans="1:10" s="21" customFormat="1" ht="18.75" x14ac:dyDescent="0.3">
      <c r="A92" s="23" t="s">
        <v>85</v>
      </c>
      <c r="B92" s="72" t="s">
        <v>79</v>
      </c>
      <c r="C92" s="73"/>
      <c r="D92" s="74"/>
    </row>
    <row r="93" spans="1:10" ht="94.5" x14ac:dyDescent="0.25">
      <c r="A93" s="39">
        <v>1</v>
      </c>
      <c r="B93" s="6" t="s">
        <v>16</v>
      </c>
      <c r="C93" s="7" t="s">
        <v>70</v>
      </c>
      <c r="D93" s="7" t="s">
        <v>31</v>
      </c>
      <c r="E93" s="7" t="s">
        <v>17</v>
      </c>
      <c r="F93" s="7" t="s">
        <v>50</v>
      </c>
      <c r="G93" s="7" t="s">
        <v>53</v>
      </c>
      <c r="H93" s="43" t="s">
        <v>123</v>
      </c>
      <c r="I93" s="45" t="s">
        <v>124</v>
      </c>
      <c r="J93" s="44" t="s">
        <v>126</v>
      </c>
    </row>
    <row r="94" spans="1:10" ht="15.75" x14ac:dyDescent="0.25">
      <c r="A94" s="39"/>
      <c r="B94" s="6"/>
      <c r="C94" s="7"/>
      <c r="D94" s="7"/>
      <c r="E94" s="7"/>
      <c r="F94" s="7"/>
      <c r="G94" s="7"/>
      <c r="H94" s="40" t="s">
        <v>116</v>
      </c>
      <c r="I94" s="67">
        <f>6/339*100</f>
        <v>1.7699115044247788</v>
      </c>
      <c r="J94" s="68">
        <f>11/1093*100</f>
        <v>1.0064043915827996</v>
      </c>
    </row>
    <row r="95" spans="1:10" ht="15.75" x14ac:dyDescent="0.25">
      <c r="A95" s="39"/>
      <c r="B95" s="6"/>
      <c r="C95" s="7"/>
      <c r="D95" s="7"/>
      <c r="E95" s="7"/>
      <c r="F95" s="7"/>
      <c r="G95" s="7"/>
      <c r="H95" s="40" t="s">
        <v>117</v>
      </c>
      <c r="I95" s="67">
        <f>5/330*100</f>
        <v>1.5151515151515151</v>
      </c>
      <c r="J95" s="68">
        <f>13/1098*100</f>
        <v>1.1839708561020037</v>
      </c>
    </row>
    <row r="96" spans="1:10" ht="15.75" x14ac:dyDescent="0.25">
      <c r="A96" s="39"/>
      <c r="B96" s="6"/>
      <c r="C96" s="7"/>
      <c r="D96" s="7"/>
      <c r="E96" s="7"/>
      <c r="F96" s="7"/>
      <c r="G96" s="7"/>
      <c r="H96" s="40" t="s">
        <v>118</v>
      </c>
      <c r="I96" s="69">
        <f>7/481*100</f>
        <v>1.4553014553014554</v>
      </c>
      <c r="J96" s="68">
        <f>12/1650*100</f>
        <v>0.72727272727272729</v>
      </c>
    </row>
    <row r="97" spans="1:10" ht="15.75" x14ac:dyDescent="0.25">
      <c r="A97" s="39"/>
      <c r="B97" s="6"/>
      <c r="C97" s="7"/>
      <c r="D97" s="7"/>
      <c r="E97" s="7"/>
      <c r="F97" s="7"/>
      <c r="G97" s="7"/>
      <c r="H97" s="40" t="s">
        <v>119</v>
      </c>
      <c r="I97" s="67">
        <f>10/404*100</f>
        <v>2.4752475247524752</v>
      </c>
      <c r="J97" s="68">
        <f>22/1425*100</f>
        <v>1.5438596491228072</v>
      </c>
    </row>
    <row r="98" spans="1:10" ht="15.75" x14ac:dyDescent="0.25">
      <c r="A98" s="39"/>
      <c r="B98" s="6"/>
      <c r="C98" s="7"/>
      <c r="D98" s="7"/>
      <c r="E98" s="7"/>
      <c r="F98" s="7"/>
      <c r="G98" s="7"/>
      <c r="H98" s="40" t="s">
        <v>120</v>
      </c>
      <c r="I98" s="67">
        <f>7/729*100</f>
        <v>0.96021947873799729</v>
      </c>
      <c r="J98" s="68">
        <f>22/2151*100</f>
        <v>1.0227801022780103</v>
      </c>
    </row>
    <row r="99" spans="1:10" ht="15.75" x14ac:dyDescent="0.25">
      <c r="A99" s="39"/>
      <c r="B99" s="6"/>
      <c r="C99" s="7"/>
      <c r="D99" s="7"/>
      <c r="E99" s="7"/>
      <c r="F99" s="7"/>
      <c r="G99" s="7"/>
      <c r="H99" s="40" t="s">
        <v>121</v>
      </c>
      <c r="I99" s="69">
        <f>19/192*100</f>
        <v>9.8958333333333321</v>
      </c>
      <c r="J99" s="68">
        <f>42/675*100</f>
        <v>6.2222222222222223</v>
      </c>
    </row>
    <row r="100" spans="1:10" ht="15.75" x14ac:dyDescent="0.25">
      <c r="A100" s="39"/>
      <c r="B100" s="6"/>
      <c r="C100" s="7"/>
      <c r="D100" s="7"/>
      <c r="E100" s="7"/>
      <c r="F100" s="7"/>
      <c r="G100" s="7"/>
      <c r="H100" s="40"/>
      <c r="I100" s="41"/>
      <c r="J100" s="52"/>
    </row>
    <row r="101" spans="1:10" ht="15.75" x14ac:dyDescent="0.25">
      <c r="A101" s="39"/>
      <c r="B101" s="6"/>
      <c r="C101" s="7"/>
      <c r="D101" s="7"/>
      <c r="E101" s="7"/>
      <c r="F101" s="7"/>
      <c r="G101" s="7"/>
      <c r="H101" s="43" t="s">
        <v>122</v>
      </c>
      <c r="I101" s="48">
        <f>54/2475*100</f>
        <v>2.1818181818181821</v>
      </c>
      <c r="J101" s="48">
        <f>122/8092*100</f>
        <v>1.5076618882847257</v>
      </c>
    </row>
    <row r="102" spans="1:10" ht="62.25" customHeight="1" x14ac:dyDescent="0.25">
      <c r="A102" s="39">
        <v>2</v>
      </c>
      <c r="B102" s="6" t="s">
        <v>101</v>
      </c>
      <c r="C102" s="7" t="s">
        <v>97</v>
      </c>
      <c r="D102" s="7" t="s">
        <v>102</v>
      </c>
      <c r="E102" s="7" t="s">
        <v>1</v>
      </c>
      <c r="F102" s="7" t="s">
        <v>9</v>
      </c>
      <c r="G102" s="7" t="s">
        <v>52</v>
      </c>
      <c r="H102" s="43" t="s">
        <v>123</v>
      </c>
      <c r="I102" s="44" t="s">
        <v>125</v>
      </c>
      <c r="J102" s="42"/>
    </row>
    <row r="103" spans="1:10" ht="15.75" x14ac:dyDescent="0.25">
      <c r="A103" s="39"/>
      <c r="B103" s="6"/>
      <c r="C103" s="7"/>
      <c r="D103" s="7"/>
      <c r="E103" s="7"/>
      <c r="F103" s="7"/>
      <c r="G103" s="7"/>
      <c r="H103" s="40" t="s">
        <v>116</v>
      </c>
      <c r="I103" s="47">
        <f>391/1478*100</f>
        <v>26.454668470906629</v>
      </c>
      <c r="J103" s="42"/>
    </row>
    <row r="104" spans="1:10" ht="15.75" x14ac:dyDescent="0.25">
      <c r="A104" s="39"/>
      <c r="B104" s="6"/>
      <c r="C104" s="7"/>
      <c r="D104" s="7"/>
      <c r="E104" s="7"/>
      <c r="F104" s="7"/>
      <c r="G104" s="7"/>
      <c r="H104" s="40" t="s">
        <v>117</v>
      </c>
      <c r="I104" s="47">
        <f>394/1587*100</f>
        <v>24.826717076244485</v>
      </c>
      <c r="J104" s="42"/>
    </row>
    <row r="105" spans="1:10" ht="15.75" x14ac:dyDescent="0.25">
      <c r="A105" s="39"/>
      <c r="B105" s="6"/>
      <c r="C105" s="7"/>
      <c r="D105" s="7"/>
      <c r="E105" s="7"/>
      <c r="F105" s="7"/>
      <c r="G105" s="7"/>
      <c r="H105" s="40" t="s">
        <v>118</v>
      </c>
      <c r="I105" s="47">
        <f>345/2087*100</f>
        <v>16.530905606133206</v>
      </c>
      <c r="J105" s="42"/>
    </row>
    <row r="106" spans="1:10" ht="15.75" x14ac:dyDescent="0.25">
      <c r="A106" s="39"/>
      <c r="B106" s="6"/>
      <c r="C106" s="7"/>
      <c r="D106" s="7"/>
      <c r="E106" s="7"/>
      <c r="F106" s="7"/>
      <c r="G106" s="7"/>
      <c r="H106" s="40" t="s">
        <v>119</v>
      </c>
      <c r="I106" s="47">
        <f>519/2102*100</f>
        <v>24.690770694576596</v>
      </c>
      <c r="J106" s="42"/>
    </row>
    <row r="107" spans="1:10" ht="15.75" x14ac:dyDescent="0.25">
      <c r="A107" s="39"/>
      <c r="B107" s="6"/>
      <c r="C107" s="7"/>
      <c r="D107" s="7"/>
      <c r="E107" s="7"/>
      <c r="F107" s="7"/>
      <c r="G107" s="7"/>
      <c r="H107" s="40" t="s">
        <v>120</v>
      </c>
      <c r="I107" s="47">
        <f>280/2772*100</f>
        <v>10.1010101010101</v>
      </c>
      <c r="J107" s="42"/>
    </row>
    <row r="108" spans="1:10" ht="15.75" x14ac:dyDescent="0.25">
      <c r="A108" s="39"/>
      <c r="B108" s="6"/>
      <c r="C108" s="7"/>
      <c r="D108" s="7"/>
      <c r="E108" s="7"/>
      <c r="F108" s="7"/>
      <c r="G108" s="7"/>
      <c r="H108" s="40" t="s">
        <v>121</v>
      </c>
      <c r="I108" s="47">
        <f>205/1005*100</f>
        <v>20.398009950248756</v>
      </c>
      <c r="J108" s="42"/>
    </row>
    <row r="109" spans="1:10" ht="15.75" x14ac:dyDescent="0.25">
      <c r="A109" s="39"/>
      <c r="B109" s="6"/>
      <c r="C109" s="7"/>
      <c r="D109" s="7"/>
      <c r="E109" s="7"/>
      <c r="F109" s="7"/>
      <c r="G109" s="7"/>
      <c r="H109" s="40"/>
      <c r="I109" s="47"/>
      <c r="J109" s="42"/>
    </row>
    <row r="110" spans="1:10" ht="15.75" x14ac:dyDescent="0.25">
      <c r="A110" s="39"/>
      <c r="B110" s="6"/>
      <c r="C110" s="7"/>
      <c r="D110" s="7"/>
      <c r="E110" s="7"/>
      <c r="F110" s="7"/>
      <c r="G110" s="7"/>
      <c r="H110" s="43" t="s">
        <v>122</v>
      </c>
      <c r="I110" s="48">
        <f>2134/11031*100</f>
        <v>19.345480917414559</v>
      </c>
      <c r="J110" s="42"/>
    </row>
    <row r="111" spans="1:10" ht="62.25" customHeight="1" x14ac:dyDescent="0.25">
      <c r="A111" s="39">
        <v>3</v>
      </c>
      <c r="B111" s="6" t="s">
        <v>89</v>
      </c>
      <c r="C111" s="7" t="s">
        <v>103</v>
      </c>
      <c r="D111" s="7" t="s">
        <v>104</v>
      </c>
      <c r="E111" s="7" t="s">
        <v>17</v>
      </c>
      <c r="F111" s="7" t="s">
        <v>50</v>
      </c>
      <c r="G111" s="7" t="s">
        <v>53</v>
      </c>
      <c r="H111" s="43" t="s">
        <v>123</v>
      </c>
      <c r="I111" s="45" t="s">
        <v>124</v>
      </c>
      <c r="J111" s="44" t="s">
        <v>126</v>
      </c>
    </row>
    <row r="112" spans="1:10" ht="15.75" x14ac:dyDescent="0.25">
      <c r="A112" s="39"/>
      <c r="B112" s="6"/>
      <c r="C112" s="7"/>
      <c r="D112" s="7"/>
      <c r="E112" s="7"/>
      <c r="F112" s="7"/>
      <c r="G112" s="7"/>
      <c r="H112" s="40" t="s">
        <v>116</v>
      </c>
      <c r="I112" s="47">
        <v>0</v>
      </c>
      <c r="J112" s="47">
        <v>0</v>
      </c>
    </row>
    <row r="113" spans="1:10" ht="15.75" x14ac:dyDescent="0.25">
      <c r="A113" s="39"/>
      <c r="B113" s="6"/>
      <c r="C113" s="7"/>
      <c r="D113" s="7"/>
      <c r="E113" s="7"/>
      <c r="F113" s="7"/>
      <c r="G113" s="7"/>
      <c r="H113" s="40" t="s">
        <v>117</v>
      </c>
      <c r="I113" s="47">
        <v>0</v>
      </c>
      <c r="J113" s="47">
        <f>1/1098*100</f>
        <v>9.107468123861566E-2</v>
      </c>
    </row>
    <row r="114" spans="1:10" ht="15.75" x14ac:dyDescent="0.25">
      <c r="A114" s="39"/>
      <c r="B114" s="6"/>
      <c r="C114" s="7"/>
      <c r="D114" s="7"/>
      <c r="E114" s="7"/>
      <c r="F114" s="7"/>
      <c r="G114" s="7"/>
      <c r="H114" s="40" t="s">
        <v>118</v>
      </c>
      <c r="I114" s="47">
        <f>1/481*100</f>
        <v>0.20790020790020791</v>
      </c>
      <c r="J114" s="47">
        <f>1/1650*100</f>
        <v>6.0606060606060608E-2</v>
      </c>
    </row>
    <row r="115" spans="1:10" ht="15.75" x14ac:dyDescent="0.25">
      <c r="A115" s="39"/>
      <c r="B115" s="6"/>
      <c r="C115" s="7"/>
      <c r="D115" s="7"/>
      <c r="E115" s="7"/>
      <c r="F115" s="7"/>
      <c r="G115" s="7"/>
      <c r="H115" s="40" t="s">
        <v>119</v>
      </c>
      <c r="I115" s="47">
        <v>0</v>
      </c>
      <c r="J115" s="47">
        <f>2/1425*100</f>
        <v>0.14035087719298245</v>
      </c>
    </row>
    <row r="116" spans="1:10" ht="15.75" x14ac:dyDescent="0.25">
      <c r="A116" s="39"/>
      <c r="B116" s="6"/>
      <c r="C116" s="7"/>
      <c r="D116" s="7"/>
      <c r="E116" s="7"/>
      <c r="F116" s="7"/>
      <c r="G116" s="7"/>
      <c r="H116" s="40" t="s">
        <v>120</v>
      </c>
      <c r="I116" s="47">
        <v>0</v>
      </c>
      <c r="J116" s="47">
        <v>0</v>
      </c>
    </row>
    <row r="117" spans="1:10" ht="15.75" x14ac:dyDescent="0.25">
      <c r="A117" s="39"/>
      <c r="B117" s="6"/>
      <c r="C117" s="7"/>
      <c r="D117" s="7"/>
      <c r="E117" s="7"/>
      <c r="F117" s="7"/>
      <c r="G117" s="7"/>
      <c r="H117" s="40" t="s">
        <v>121</v>
      </c>
      <c r="I117" s="47">
        <v>0</v>
      </c>
      <c r="J117" s="47">
        <v>0</v>
      </c>
    </row>
    <row r="118" spans="1:10" ht="15.75" x14ac:dyDescent="0.25">
      <c r="A118" s="39"/>
      <c r="B118" s="6"/>
      <c r="C118" s="7"/>
      <c r="D118" s="7"/>
      <c r="E118" s="7"/>
      <c r="F118" s="7"/>
      <c r="G118" s="7"/>
      <c r="H118" s="56"/>
      <c r="I118" s="47"/>
      <c r="J118" s="47"/>
    </row>
    <row r="119" spans="1:10" ht="15.75" x14ac:dyDescent="0.25">
      <c r="A119" s="39"/>
      <c r="B119" s="6"/>
      <c r="C119" s="7"/>
      <c r="D119" s="7"/>
      <c r="E119" s="7"/>
      <c r="F119" s="7"/>
      <c r="G119" s="7"/>
      <c r="H119" s="70" t="s">
        <v>122</v>
      </c>
      <c r="I119" s="48">
        <f>1/2475*100</f>
        <v>4.0404040404040401E-2</v>
      </c>
      <c r="J119" s="48">
        <f>4/8092*100</f>
        <v>4.9431537320810674E-2</v>
      </c>
    </row>
    <row r="120" spans="1:10" ht="62.25" customHeight="1" x14ac:dyDescent="0.25">
      <c r="A120" s="39">
        <v>4</v>
      </c>
      <c r="B120" s="6" t="s">
        <v>105</v>
      </c>
      <c r="C120" s="7" t="s">
        <v>106</v>
      </c>
      <c r="D120" s="7" t="s">
        <v>107</v>
      </c>
      <c r="E120" s="7" t="s">
        <v>1</v>
      </c>
      <c r="F120" s="7" t="s">
        <v>50</v>
      </c>
      <c r="G120" s="7" t="s">
        <v>53</v>
      </c>
      <c r="H120" s="43" t="s">
        <v>123</v>
      </c>
      <c r="I120" s="45" t="s">
        <v>124</v>
      </c>
      <c r="J120" s="44" t="s">
        <v>126</v>
      </c>
    </row>
    <row r="121" spans="1:10" ht="15.75" x14ac:dyDescent="0.25">
      <c r="A121" s="39"/>
      <c r="B121" s="50"/>
      <c r="C121" s="7"/>
      <c r="D121" s="7"/>
      <c r="E121" s="7"/>
      <c r="F121" s="7"/>
      <c r="G121" s="7"/>
      <c r="H121" s="40" t="s">
        <v>116</v>
      </c>
      <c r="I121" s="47">
        <f>11/339*100</f>
        <v>3.2448377581120944</v>
      </c>
      <c r="J121" s="47">
        <f>17/1093*100</f>
        <v>1.555352241537054</v>
      </c>
    </row>
    <row r="122" spans="1:10" ht="15.75" x14ac:dyDescent="0.25">
      <c r="A122" s="39"/>
      <c r="B122" s="50"/>
      <c r="C122" s="7"/>
      <c r="D122" s="7"/>
      <c r="E122" s="7"/>
      <c r="F122" s="7"/>
      <c r="G122" s="7"/>
      <c r="H122" s="40" t="s">
        <v>117</v>
      </c>
      <c r="I122" s="47">
        <f>1/330*100</f>
        <v>0.30303030303030304</v>
      </c>
      <c r="J122" s="47">
        <f>4/1098*100</f>
        <v>0.36429872495446264</v>
      </c>
    </row>
    <row r="123" spans="1:10" ht="15.75" x14ac:dyDescent="0.25">
      <c r="A123" s="39"/>
      <c r="B123" s="50"/>
      <c r="C123" s="7"/>
      <c r="D123" s="7"/>
      <c r="E123" s="7"/>
      <c r="F123" s="7"/>
      <c r="G123" s="7"/>
      <c r="H123" s="40" t="s">
        <v>118</v>
      </c>
      <c r="I123" s="47">
        <v>0</v>
      </c>
      <c r="J123" s="47">
        <f>7/1650*100</f>
        <v>0.42424242424242431</v>
      </c>
    </row>
    <row r="124" spans="1:10" ht="15.75" x14ac:dyDescent="0.25">
      <c r="A124" s="39"/>
      <c r="B124" s="50"/>
      <c r="C124" s="7"/>
      <c r="D124" s="7"/>
      <c r="E124" s="7"/>
      <c r="F124" s="7"/>
      <c r="G124" s="7"/>
      <c r="H124" s="40" t="s">
        <v>119</v>
      </c>
      <c r="I124" s="47">
        <f>3/404*100</f>
        <v>0.74257425742574257</v>
      </c>
      <c r="J124" s="47">
        <f>14/1425*100</f>
        <v>0.98245614035087725</v>
      </c>
    </row>
    <row r="125" spans="1:10" ht="15.75" x14ac:dyDescent="0.25">
      <c r="A125" s="39"/>
      <c r="B125" s="50"/>
      <c r="C125" s="7"/>
      <c r="D125" s="7"/>
      <c r="E125" s="7"/>
      <c r="F125" s="7"/>
      <c r="G125" s="7"/>
      <c r="H125" s="40" t="s">
        <v>120</v>
      </c>
      <c r="I125" s="47">
        <v>0</v>
      </c>
      <c r="J125" s="47">
        <f>2/2151*100</f>
        <v>9.2980009298000932E-2</v>
      </c>
    </row>
    <row r="126" spans="1:10" ht="15.75" x14ac:dyDescent="0.25">
      <c r="A126" s="39"/>
      <c r="B126" s="50"/>
      <c r="C126" s="7"/>
      <c r="D126" s="7"/>
      <c r="E126" s="7"/>
      <c r="F126" s="7"/>
      <c r="G126" s="7"/>
      <c r="H126" s="40" t="s">
        <v>121</v>
      </c>
      <c r="I126" s="47">
        <f>2/192*100</f>
        <v>1.0416666666666665</v>
      </c>
      <c r="J126" s="47">
        <f>1/675*100</f>
        <v>0.14814814814814814</v>
      </c>
    </row>
    <row r="127" spans="1:10" ht="15.75" x14ac:dyDescent="0.25">
      <c r="A127" s="39"/>
      <c r="B127" s="6"/>
      <c r="C127" s="7"/>
      <c r="D127" s="7"/>
      <c r="E127" s="7"/>
      <c r="F127" s="7"/>
      <c r="G127" s="7"/>
      <c r="H127" s="56"/>
      <c r="I127" s="47"/>
      <c r="J127" s="47"/>
    </row>
    <row r="128" spans="1:10" ht="15.75" x14ac:dyDescent="0.25">
      <c r="A128" s="39"/>
      <c r="B128" s="6"/>
      <c r="C128" s="7"/>
      <c r="D128" s="7"/>
      <c r="E128" s="7"/>
      <c r="F128" s="7"/>
      <c r="G128" s="7"/>
      <c r="H128" s="70" t="s">
        <v>122</v>
      </c>
      <c r="I128" s="48">
        <f>17/2475*100</f>
        <v>0.68686868686868685</v>
      </c>
      <c r="J128" s="48">
        <f>48/8092*100</f>
        <v>0.59317844784972817</v>
      </c>
    </row>
    <row r="129" spans="1:10" ht="62.25" customHeight="1" x14ac:dyDescent="0.25">
      <c r="A129" s="39">
        <v>5</v>
      </c>
      <c r="B129" s="6" t="s">
        <v>10</v>
      </c>
      <c r="C129" s="7" t="s">
        <v>11</v>
      </c>
      <c r="D129" s="7" t="s">
        <v>30</v>
      </c>
      <c r="E129" s="7" t="s">
        <v>17</v>
      </c>
      <c r="F129" s="7" t="s">
        <v>9</v>
      </c>
      <c r="G129" s="7" t="s">
        <v>52</v>
      </c>
      <c r="H129" s="43" t="s">
        <v>123</v>
      </c>
      <c r="I129" s="44" t="s">
        <v>125</v>
      </c>
      <c r="J129" s="42"/>
    </row>
    <row r="130" spans="1:10" ht="15.75" x14ac:dyDescent="0.25">
      <c r="A130" s="39"/>
      <c r="B130" s="6"/>
      <c r="C130" s="7"/>
      <c r="D130" s="7"/>
      <c r="E130" s="7"/>
      <c r="F130" s="7"/>
      <c r="G130" s="7"/>
      <c r="H130" s="40" t="s">
        <v>116</v>
      </c>
      <c r="I130" s="47">
        <f>272/332*100</f>
        <v>81.92771084337349</v>
      </c>
      <c r="J130" s="42"/>
    </row>
    <row r="131" spans="1:10" ht="15.75" x14ac:dyDescent="0.25">
      <c r="A131" s="39"/>
      <c r="B131" s="6"/>
      <c r="C131" s="7"/>
      <c r="D131" s="7"/>
      <c r="E131" s="7"/>
      <c r="F131" s="7"/>
      <c r="G131" s="7"/>
      <c r="H131" s="40" t="s">
        <v>117</v>
      </c>
      <c r="I131" s="47">
        <f>260/340*100</f>
        <v>76.470588235294116</v>
      </c>
      <c r="J131" s="42"/>
    </row>
    <row r="132" spans="1:10" ht="15.75" x14ac:dyDescent="0.25">
      <c r="A132" s="39"/>
      <c r="B132" s="6"/>
      <c r="C132" s="7"/>
      <c r="D132" s="7"/>
      <c r="E132" s="7"/>
      <c r="F132" s="7"/>
      <c r="G132" s="7"/>
      <c r="H132" s="40" t="s">
        <v>118</v>
      </c>
      <c r="I132" s="47">
        <f>291/355*100</f>
        <v>81.971830985915489</v>
      </c>
      <c r="J132" s="42"/>
    </row>
    <row r="133" spans="1:10" ht="15.75" x14ac:dyDescent="0.25">
      <c r="A133" s="39"/>
      <c r="B133" s="6"/>
      <c r="C133" s="7"/>
      <c r="D133" s="7"/>
      <c r="E133" s="7"/>
      <c r="F133" s="7"/>
      <c r="G133" s="7"/>
      <c r="H133" s="40" t="s">
        <v>119</v>
      </c>
      <c r="I133" s="47">
        <f>248/311*100</f>
        <v>79.742765273311903</v>
      </c>
      <c r="J133" s="42"/>
    </row>
    <row r="134" spans="1:10" ht="15.75" x14ac:dyDescent="0.25">
      <c r="A134" s="39"/>
      <c r="B134" s="6"/>
      <c r="C134" s="7"/>
      <c r="D134" s="7"/>
      <c r="E134" s="7"/>
      <c r="F134" s="7"/>
      <c r="G134" s="7"/>
      <c r="H134" s="40" t="s">
        <v>120</v>
      </c>
      <c r="I134" s="47">
        <f>284/370*100</f>
        <v>76.756756756756758</v>
      </c>
      <c r="J134" s="42"/>
    </row>
    <row r="135" spans="1:10" ht="15.75" x14ac:dyDescent="0.25">
      <c r="A135" s="39"/>
      <c r="B135" s="6"/>
      <c r="C135" s="7"/>
      <c r="D135" s="7"/>
      <c r="E135" s="7"/>
      <c r="F135" s="7"/>
      <c r="G135" s="7"/>
      <c r="H135" s="40" t="s">
        <v>121</v>
      </c>
      <c r="I135" s="47">
        <f>230/315*100</f>
        <v>73.015873015873012</v>
      </c>
      <c r="J135" s="42"/>
    </row>
    <row r="136" spans="1:10" ht="15.75" x14ac:dyDescent="0.25">
      <c r="A136" s="39"/>
      <c r="B136" s="6"/>
      <c r="C136" s="7"/>
      <c r="D136" s="7"/>
      <c r="E136" s="7"/>
      <c r="F136" s="7"/>
      <c r="G136" s="7"/>
      <c r="H136" s="56"/>
      <c r="I136" s="47"/>
      <c r="J136" s="42"/>
    </row>
    <row r="137" spans="1:10" ht="15.75" x14ac:dyDescent="0.25">
      <c r="A137" s="39"/>
      <c r="B137" s="6"/>
      <c r="C137" s="7"/>
      <c r="D137" s="7"/>
      <c r="E137" s="7"/>
      <c r="F137" s="7"/>
      <c r="G137" s="7"/>
      <c r="H137" s="70" t="s">
        <v>122</v>
      </c>
      <c r="I137" s="48">
        <f>1585/2023*100</f>
        <v>78.348986653484914</v>
      </c>
      <c r="J137" s="42"/>
    </row>
    <row r="138" spans="1:10" x14ac:dyDescent="0.25">
      <c r="A138" s="28"/>
      <c r="B138" s="28"/>
      <c r="C138" s="37" t="s">
        <v>115</v>
      </c>
      <c r="D138" s="38" t="s">
        <v>114</v>
      </c>
    </row>
    <row r="139" spans="1:10" s="25" customFormat="1" ht="18.75" x14ac:dyDescent="0.3">
      <c r="A139" s="20" t="s">
        <v>86</v>
      </c>
      <c r="B139" s="71" t="s">
        <v>44</v>
      </c>
      <c r="C139" s="71"/>
      <c r="D139" s="71"/>
      <c r="E139" s="24"/>
    </row>
    <row r="140" spans="1:10" ht="15.75" x14ac:dyDescent="0.25">
      <c r="A140" s="22">
        <v>1</v>
      </c>
      <c r="B140" s="6" t="s">
        <v>38</v>
      </c>
      <c r="C140" s="36">
        <f>C141+C142+C145+C146</f>
        <v>26534384.720000006</v>
      </c>
      <c r="D140" s="36">
        <f>D141+D142+D145+D146</f>
        <v>77378807.469999999</v>
      </c>
    </row>
    <row r="141" spans="1:10" ht="31.5" x14ac:dyDescent="0.25">
      <c r="A141" s="22">
        <v>2</v>
      </c>
      <c r="B141" s="6" t="s">
        <v>37</v>
      </c>
      <c r="C141" s="4">
        <f>D141-38208695.94</f>
        <v>19765729.440000005</v>
      </c>
      <c r="D141" s="36">
        <v>57974425.380000003</v>
      </c>
    </row>
    <row r="142" spans="1:10" ht="15.75" x14ac:dyDescent="0.25">
      <c r="A142" s="22">
        <v>3</v>
      </c>
      <c r="B142" s="6" t="s">
        <v>36</v>
      </c>
      <c r="C142" s="4">
        <f>D142-11872029.27</f>
        <v>6516689.7400000021</v>
      </c>
      <c r="D142" s="36">
        <v>18388719.010000002</v>
      </c>
    </row>
    <row r="143" spans="1:10" ht="31.5" x14ac:dyDescent="0.25">
      <c r="A143" s="22">
        <v>4</v>
      </c>
      <c r="B143" s="6" t="s">
        <v>54</v>
      </c>
      <c r="C143" s="4">
        <v>0</v>
      </c>
      <c r="D143" s="36">
        <v>0</v>
      </c>
    </row>
    <row r="144" spans="1:10" ht="31.5" x14ac:dyDescent="0.25">
      <c r="A144" s="22">
        <v>5</v>
      </c>
      <c r="B144" s="6" t="s">
        <v>55</v>
      </c>
      <c r="C144" s="4">
        <v>0</v>
      </c>
      <c r="D144" s="36">
        <v>0</v>
      </c>
    </row>
    <row r="145" spans="1:4" ht="31.5" x14ac:dyDescent="0.25">
      <c r="A145" s="22">
        <v>6</v>
      </c>
      <c r="B145" s="6" t="s">
        <v>80</v>
      </c>
      <c r="C145" s="4">
        <f>D145-698187.12</f>
        <v>220371.5</v>
      </c>
      <c r="D145" s="36">
        <v>918558.62</v>
      </c>
    </row>
    <row r="146" spans="1:4" ht="31.5" x14ac:dyDescent="0.25">
      <c r="A146" s="22">
        <v>7</v>
      </c>
      <c r="B146" s="6" t="s">
        <v>57</v>
      </c>
      <c r="C146" s="4">
        <f>D146-65510.42</f>
        <v>31594.040000000008</v>
      </c>
      <c r="D146" s="36">
        <v>97104.46</v>
      </c>
    </row>
    <row r="147" spans="1:4" ht="31.5" x14ac:dyDescent="0.25">
      <c r="A147" s="22">
        <v>8</v>
      </c>
      <c r="B147" s="6" t="s">
        <v>56</v>
      </c>
      <c r="C147" s="4">
        <v>0</v>
      </c>
      <c r="D147" s="36">
        <v>0</v>
      </c>
    </row>
    <row r="148" spans="1:4" ht="15.75" x14ac:dyDescent="0.25">
      <c r="A148" s="22">
        <v>9</v>
      </c>
      <c r="B148" s="6" t="s">
        <v>59</v>
      </c>
      <c r="C148" s="4">
        <f>D148-48169309.43</f>
        <v>25581064.470000006</v>
      </c>
      <c r="D148" s="36">
        <v>73750373.900000006</v>
      </c>
    </row>
    <row r="149" spans="1:4" ht="27" customHeight="1" x14ac:dyDescent="0.25">
      <c r="A149" s="22">
        <v>10</v>
      </c>
      <c r="B149" s="6" t="s">
        <v>58</v>
      </c>
      <c r="C149" s="28"/>
      <c r="D149" s="36"/>
    </row>
    <row r="150" spans="1:4" ht="15.75" x14ac:dyDescent="0.25">
      <c r="A150" s="22">
        <v>11</v>
      </c>
      <c r="B150" s="6" t="s">
        <v>39</v>
      </c>
      <c r="C150" s="30"/>
      <c r="D150" s="36"/>
    </row>
    <row r="151" spans="1:4" ht="36.75" customHeight="1" x14ac:dyDescent="0.25">
      <c r="A151" s="22">
        <v>12</v>
      </c>
      <c r="B151" s="6" t="s">
        <v>40</v>
      </c>
      <c r="C151" s="30"/>
      <c r="D151" s="36"/>
    </row>
    <row r="152" spans="1:4" ht="15.75" x14ac:dyDescent="0.25">
      <c r="A152" s="22">
        <v>13</v>
      </c>
      <c r="B152" s="17" t="s">
        <v>61</v>
      </c>
      <c r="C152" s="30"/>
      <c r="D152" s="36"/>
    </row>
    <row r="153" spans="1:4" ht="15.75" x14ac:dyDescent="0.25">
      <c r="A153" s="22">
        <v>14</v>
      </c>
      <c r="B153" s="17" t="s">
        <v>91</v>
      </c>
      <c r="C153" s="5"/>
      <c r="D153" s="4"/>
    </row>
    <row r="154" spans="1:4" x14ac:dyDescent="0.25">
      <c r="A154" s="18"/>
    </row>
    <row r="155" spans="1:4" x14ac:dyDescent="0.25">
      <c r="A155" s="18"/>
    </row>
    <row r="156" spans="1:4" x14ac:dyDescent="0.25">
      <c r="A156" s="18"/>
    </row>
    <row r="157" spans="1:4" x14ac:dyDescent="0.25">
      <c r="A157" s="18"/>
    </row>
    <row r="158" spans="1:4" x14ac:dyDescent="0.25">
      <c r="A158" s="18"/>
    </row>
    <row r="159" spans="1:4" x14ac:dyDescent="0.25">
      <c r="A159" s="18"/>
    </row>
    <row r="160" spans="1:4" x14ac:dyDescent="0.25">
      <c r="A160" s="18"/>
    </row>
    <row r="161" spans="1:1" x14ac:dyDescent="0.25">
      <c r="A161" s="18"/>
    </row>
    <row r="162" spans="1:1" x14ac:dyDescent="0.25">
      <c r="A162" s="18"/>
    </row>
    <row r="163" spans="1:1" x14ac:dyDescent="0.25">
      <c r="A163" s="18"/>
    </row>
    <row r="164" spans="1:1" x14ac:dyDescent="0.25">
      <c r="A164" s="18"/>
    </row>
    <row r="165" spans="1:1" x14ac:dyDescent="0.25">
      <c r="A165" s="18"/>
    </row>
    <row r="166" spans="1:1" x14ac:dyDescent="0.25">
      <c r="A166" s="18"/>
    </row>
    <row r="167" spans="1:1" x14ac:dyDescent="0.25">
      <c r="A167" s="18"/>
    </row>
    <row r="168" spans="1:1" x14ac:dyDescent="0.25">
      <c r="A168" s="18"/>
    </row>
    <row r="169" spans="1:1" x14ac:dyDescent="0.25">
      <c r="A169" s="18"/>
    </row>
    <row r="170" spans="1:1" x14ac:dyDescent="0.25">
      <c r="A170" s="18"/>
    </row>
    <row r="171" spans="1:1" x14ac:dyDescent="0.25">
      <c r="A171" s="18"/>
    </row>
    <row r="172" spans="1:1" x14ac:dyDescent="0.25">
      <c r="A172" s="18"/>
    </row>
    <row r="173" spans="1:1" x14ac:dyDescent="0.25">
      <c r="A173" s="18"/>
    </row>
    <row r="175" spans="1:1" ht="18.600000000000001" customHeight="1" x14ac:dyDescent="0.25"/>
    <row r="376" spans="2:3" ht="18.75" x14ac:dyDescent="0.3">
      <c r="B376" s="11" t="s">
        <v>62</v>
      </c>
      <c r="C376" s="10"/>
    </row>
    <row r="377" spans="2:3" ht="18.75" x14ac:dyDescent="0.3">
      <c r="B377" s="10"/>
      <c r="C377" s="9"/>
    </row>
    <row r="378" spans="2:3" ht="18.75" x14ac:dyDescent="0.3">
      <c r="B378" s="10"/>
      <c r="C378" s="9"/>
    </row>
  </sheetData>
  <mergeCells count="7">
    <mergeCell ref="B139:D139"/>
    <mergeCell ref="B92:D92"/>
    <mergeCell ref="B5:D5"/>
    <mergeCell ref="B6:C6"/>
    <mergeCell ref="B8:D8"/>
    <mergeCell ref="B33:D33"/>
    <mergeCell ref="B88:D88"/>
  </mergeCells>
  <pageMargins left="0.2" right="0.2" top="0.25" bottom="0" header="0.3" footer="0"/>
  <pageSetup paperSize="9" scale="70" orientation="landscape" r:id="rId1"/>
  <rowBreaks count="1" manualBreakCount="1">
    <brk id="153"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date site draft 2</vt:lpstr>
      <vt:lpstr>'date site draft 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mihaela</dc:creator>
  <cp:lastModifiedBy>direconomic</cp:lastModifiedBy>
  <cp:lastPrinted>2025-09-23T12:11:14Z</cp:lastPrinted>
  <dcterms:created xsi:type="dcterms:W3CDTF">2025-09-03T17:57:41Z</dcterms:created>
  <dcterms:modified xsi:type="dcterms:W3CDTF">2025-10-31T11:19:22Z</dcterms:modified>
</cp:coreProperties>
</file>